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pa de férias" sheetId="1" state="visible" r:id="rId1"/>
    <sheet xmlns:r="http://schemas.openxmlformats.org/officeDocument/2006/relationships" name="Calendário" sheetId="2" state="visible" r:id="rId2"/>
    <sheet xmlns:r="http://schemas.openxmlformats.org/officeDocument/2006/relationships" name="Feriados" sheetId="3" state="visible" r:id="rId3"/>
  </sheets>
  <definedNames>
    <definedName name="_xlnm.Print_Area" localSheetId="0">'Mapa de férias'!$A$1:$N$39</definedName>
    <definedName name="_xlnm.Print_Area" localSheetId="1">'Calendário'!$A$1:$AH$282</definedName>
    <definedName name="_xlnm.Print_Area" localSheetId="2">'Feriados'!$A$1:$D$28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816]dd/mm/yyyy"/>
    <numFmt numFmtId="165" formatCode="[$-816]dddd"/>
    <numFmt numFmtId="166" formatCode="[$-816]dd/mm"/>
    <numFmt numFmtId="167" formatCode="0;;0;@"/>
    <numFmt numFmtId="168" formatCode="0;-0;0;@"/>
    <numFmt numFmtId="169" formatCode="[$-816]mmmm"/>
    <numFmt numFmtId="170" formatCode="d"/>
    <numFmt numFmtId="171" formatCode="[$-816]ddd"/>
    <numFmt numFmtId="172" formatCode="0;;;@"/>
  </numFmts>
  <fonts count="2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color rgb="00667085"/>
      <sz val="8.5"/>
    </font>
    <font>
      <name val="Calibri"/>
      <color rgb="0098A2B3"/>
      <sz val="8"/>
    </font>
    <font>
      <name val="Calibri"/>
      <color rgb="001B2238"/>
      <sz val="10.5"/>
    </font>
    <font>
      <name val="Calibri"/>
      <b val="1"/>
      <color rgb="00FFFFFF"/>
      <sz val="8.5"/>
    </font>
    <font>
      <name val="Calibri"/>
      <b val="1"/>
      <color rgb="001B2238"/>
      <sz val="10"/>
    </font>
    <font>
      <name val="Calibri"/>
      <b val="1"/>
      <color rgb="002F4071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b val="1"/>
      <color rgb="001D4F86"/>
      <sz val="9"/>
    </font>
    <font>
      <name val="Calibri"/>
      <color rgb="001B2238"/>
      <sz val="9"/>
    </font>
    <font>
      <name val="Calibri"/>
      <b val="1"/>
      <color rgb="007A5200"/>
      <sz val="9"/>
    </font>
    <font>
      <name val="Calibri"/>
      <b val="1"/>
      <color rgb="00667085"/>
      <sz val="9"/>
    </font>
    <font>
      <name val="Calibri"/>
      <b val="1"/>
      <color rgb="002F4071"/>
      <sz val="9.5"/>
    </font>
    <font>
      <name val="Calibri"/>
      <b val="1"/>
      <color rgb="00FFFFFF"/>
      <sz val="11"/>
    </font>
    <font>
      <name val="Calibri"/>
      <color rgb="00DDE3F0"/>
      <sz val="6.5"/>
    </font>
    <font>
      <name val="Calibri"/>
      <b val="1"/>
      <color rgb="00FFFFFF"/>
      <sz val="7.5"/>
    </font>
    <font>
      <name val="Calibri"/>
      <color rgb="00667085"/>
      <sz val="7.5"/>
    </font>
    <font>
      <name val="Calibri"/>
      <b val="1"/>
      <color rgb="001B2238"/>
      <sz val="9"/>
    </font>
    <font>
      <name val="Calibri"/>
      <b val="1"/>
      <color rgb="002F4071"/>
      <sz val="9"/>
    </font>
    <font>
      <name val="Calibri"/>
      <b val="1"/>
      <color rgb="001B2238"/>
      <sz val="7.5"/>
    </font>
  </fonts>
  <fills count="8">
    <fill>
      <patternFill/>
    </fill>
    <fill>
      <patternFill patternType="gray125"/>
    </fill>
    <fill>
      <patternFill patternType="solid">
        <fgColor rgb="00F6F7FB"/>
      </patternFill>
    </fill>
    <fill>
      <patternFill patternType="solid">
        <fgColor rgb="002F4071"/>
      </patternFill>
    </fill>
    <fill>
      <patternFill patternType="solid">
        <fgColor rgb="00EEF1F8"/>
      </patternFill>
    </fill>
    <fill>
      <patternFill patternType="solid">
        <fgColor rgb="00DBE9F8"/>
      </patternFill>
    </fill>
    <fill>
      <patternFill patternType="solid">
        <fgColor rgb="00F3E3C8"/>
      </patternFill>
    </fill>
    <fill>
      <patternFill patternType="solid">
        <fgColor rgb="00F1F3F7"/>
      </patternFill>
    </fill>
  </fills>
  <borders count="15">
    <border>
      <left/>
      <right/>
      <top/>
      <bottom/>
      <diagonal/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AAB4C8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medium">
        <color rgb="00B8C0D0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bottom style="thin">
        <color rgb="001B2238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" fontId="1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8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0" fontId="3" fillId="0" borderId="0" applyAlignment="1" pivotButton="0" quotePrefix="0" xfId="0">
      <alignment horizontal="left" vertical="center" wrapText="1" readingOrder="1"/>
    </xf>
    <xf numFmtId="164" fontId="8" fillId="0" borderId="3" applyAlignment="1" pivotButton="0" quotePrefix="0" xfId="0">
      <alignment horizontal="left" vertical="center" readingOrder="1"/>
    </xf>
    <xf numFmtId="1" fontId="4" fillId="4" borderId="3" applyAlignment="1" pivotButton="0" quotePrefix="0" xfId="0">
      <alignment horizontal="center" vertical="center" readingOrder="1"/>
    </xf>
    <xf numFmtId="1" fontId="8" fillId="0" borderId="3" applyAlignment="1" pivotButton="0" quotePrefix="0" xfId="0">
      <alignment horizontal="center" vertical="center" readingOrder="1"/>
    </xf>
    <xf numFmtId="0" fontId="9" fillId="3" borderId="1" applyAlignment="1" pivotButton="0" quotePrefix="0" xfId="0">
      <alignment horizontal="center" vertical="center" wrapText="1" readingOrder="1"/>
    </xf>
    <xf numFmtId="0" fontId="0" fillId="0" borderId="9" pivotButton="0" quotePrefix="0" xfId="0"/>
    <xf numFmtId="0" fontId="0" fillId="0" borderId="6" pivotButton="0" quotePrefix="0" xfId="0"/>
    <xf numFmtId="0" fontId="6" fillId="0" borderId="2" applyAlignment="1" pivotButton="0" quotePrefix="0" xfId="0">
      <alignment horizontal="center" vertical="center" readingOrder="1"/>
    </xf>
    <xf numFmtId="0" fontId="10" fillId="0" borderId="2" applyAlignment="1" pivotButton="0" quotePrefix="0" xfId="0">
      <alignment horizontal="left" vertical="center" indent="1" readingOrder="1"/>
    </xf>
    <xf numFmtId="0" fontId="0" fillId="0" borderId="2" applyAlignment="1" pivotButton="0" quotePrefix="0" xfId="0">
      <alignment horizontal="left" vertical="center" indent="1" readingOrder="1"/>
    </xf>
    <xf numFmtId="1" fontId="0" fillId="0" borderId="2" applyAlignment="1" pivotButton="0" quotePrefix="0" xfId="0">
      <alignment horizontal="center" vertical="center" readingOrder="1"/>
    </xf>
    <xf numFmtId="166" fontId="0" fillId="0" borderId="10" applyAlignment="1" pivotButton="0" quotePrefix="0" xfId="0">
      <alignment horizontal="center" vertical="center" readingOrder="1"/>
    </xf>
    <xf numFmtId="166" fontId="0" fillId="0" borderId="2" applyAlignment="1" pivotButton="0" quotePrefix="0" xfId="0">
      <alignment horizontal="center" vertical="center" readingOrder="1"/>
    </xf>
    <xf numFmtId="167" fontId="11" fillId="2" borderId="2" applyAlignment="1" pivotButton="0" quotePrefix="0" xfId="0">
      <alignment horizontal="center" vertical="center" readingOrder="1"/>
    </xf>
    <xf numFmtId="168" fontId="12" fillId="2" borderId="2" applyAlignment="1" pivotButton="0" quotePrefix="0" xfId="0">
      <alignment horizontal="center" vertical="center" readingOrder="1"/>
    </xf>
    <xf numFmtId="0" fontId="0" fillId="0" borderId="2" applyAlignment="1" pivotButton="0" quotePrefix="0" xfId="0">
      <alignment horizontal="left" vertical="center" wrapText="1" readingOrder="1"/>
    </xf>
    <xf numFmtId="0" fontId="13" fillId="4" borderId="11" applyAlignment="1" pivotButton="0" quotePrefix="0" xfId="0">
      <alignment horizontal="right" vertical="center" readingOrder="1"/>
    </xf>
    <xf numFmtId="0" fontId="0" fillId="0" borderId="13" pivotButton="0" quotePrefix="0" xfId="0"/>
    <xf numFmtId="1" fontId="13" fillId="4" borderId="11" applyAlignment="1" pivotButton="0" quotePrefix="0" xfId="0">
      <alignment horizontal="center" vertical="center" readingOrder="1"/>
    </xf>
    <xf numFmtId="0" fontId="13" fillId="4" borderId="11" pivotButton="0" quotePrefix="0" xfId="0"/>
    <xf numFmtId="0" fontId="13" fillId="0" borderId="0" applyAlignment="1" pivotButton="0" quotePrefix="0" xfId="0">
      <alignment horizontal="left" vertical="center" readingOrder="1"/>
    </xf>
    <xf numFmtId="0" fontId="6" fillId="0" borderId="0" applyAlignment="1" pivotButton="0" quotePrefix="0" xfId="0">
      <alignment horizontal="left" vertical="top" wrapText="1" readingOrder="1"/>
    </xf>
    <xf numFmtId="0" fontId="0" fillId="0" borderId="14" pivotButton="0" quotePrefix="0" xfId="0"/>
    <xf numFmtId="0" fontId="6" fillId="0" borderId="0" applyAlignment="1" pivotButton="0" quotePrefix="0" xfId="0">
      <alignment horizontal="left" vertical="top" readingOrder="1"/>
    </xf>
    <xf numFmtId="0" fontId="7" fillId="0" borderId="0" applyAlignment="1" pivotButton="0" quotePrefix="0" xfId="0">
      <alignment horizontal="left" vertical="center" readingOrder="1"/>
    </xf>
    <xf numFmtId="0" fontId="18" fillId="0" borderId="0" applyAlignment="1" pivotButton="0" quotePrefix="0" xfId="0">
      <alignment horizontal="left" vertical="center" readingOrder="1"/>
    </xf>
    <xf numFmtId="0" fontId="14" fillId="5" borderId="0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left" vertical="center" readingOrder="1"/>
    </xf>
    <xf numFmtId="0" fontId="16" fillId="6" borderId="0" applyAlignment="1" pivotButton="0" quotePrefix="0" xfId="0">
      <alignment horizontal="center" vertical="center" readingOrder="1"/>
    </xf>
    <xf numFmtId="0" fontId="17" fillId="7" borderId="0" applyAlignment="1" pivotButton="0" quotePrefix="0" xfId="0">
      <alignment horizontal="center" vertical="center" readingOrder="1"/>
    </xf>
    <xf numFmtId="169" fontId="19" fillId="3" borderId="0" applyAlignment="1" pivotButton="0" quotePrefix="0" xfId="0">
      <alignment horizontal="left" vertical="center" indent="1" readingOrder="1"/>
    </xf>
    <xf numFmtId="170" fontId="9" fillId="3" borderId="0" applyAlignment="1" pivotButton="0" quotePrefix="0" xfId="0">
      <alignment horizontal="center" vertical="center" readingOrder="1"/>
    </xf>
    <xf numFmtId="0" fontId="21" fillId="3" borderId="0" applyAlignment="1" pivotButton="0" quotePrefix="0" xfId="0">
      <alignment horizontal="center" vertical="center" wrapText="1" readingOrder="1"/>
    </xf>
    <xf numFmtId="171" fontId="20" fillId="3" borderId="0" applyAlignment="1" pivotButton="0" quotePrefix="0" xfId="0">
      <alignment horizontal="center" vertical="center" readingOrder="1"/>
    </xf>
    <xf numFmtId="0" fontId="0" fillId="3" borderId="0" pivotButton="0" quotePrefix="0" xfId="0"/>
    <xf numFmtId="0" fontId="22" fillId="0" borderId="2" applyAlignment="1" pivotButton="0" quotePrefix="0" xfId="0">
      <alignment horizontal="center" vertical="center" readingOrder="1"/>
    </xf>
    <xf numFmtId="0" fontId="23" fillId="0" borderId="2" applyAlignment="1" pivotButton="0" quotePrefix="0" xfId="0">
      <alignment horizontal="left" vertical="center" indent="1" readingOrder="1"/>
    </xf>
    <xf numFmtId="0" fontId="25" fillId="0" borderId="2" applyAlignment="1" pivotButton="0" quotePrefix="0" xfId="0">
      <alignment horizontal="center" vertical="center" readingOrder="1"/>
    </xf>
    <xf numFmtId="172" fontId="24" fillId="2" borderId="2" applyAlignment="1" pivotButton="0" quotePrefix="0" xfId="0">
      <alignment horizontal="center" vertical="center" readingOrder="1"/>
    </xf>
    <xf numFmtId="1" fontId="4" fillId="2" borderId="0" applyAlignment="1" pivotButton="0" quotePrefix="0" xfId="0">
      <alignment horizontal="center" vertical="center" readingOrder="1"/>
    </xf>
    <xf numFmtId="0" fontId="5" fillId="3" borderId="1" applyAlignment="1" pivotButton="0" quotePrefix="0" xfId="0">
      <alignment horizontal="center" vertical="center" wrapText="1" readingOrder="1"/>
    </xf>
    <xf numFmtId="164" fontId="0" fillId="2" borderId="2" applyAlignment="1" pivotButton="0" quotePrefix="0" xfId="0">
      <alignment horizontal="center" vertical="center" readingOrder="1"/>
    </xf>
    <xf numFmtId="165" fontId="2" fillId="0" borderId="2" applyAlignment="1" pivotButton="0" quotePrefix="0" xfId="0">
      <alignment horizontal="center" vertical="center" readingOrder="1"/>
    </xf>
    <xf numFmtId="0" fontId="2" fillId="2" borderId="2" applyAlignment="1" pivotButton="0" quotePrefix="0" xfId="0">
      <alignment horizontal="center" vertical="center" readingOrder="1"/>
    </xf>
    <xf numFmtId="164" fontId="0" fillId="0" borderId="2" applyAlignment="1" pivotButton="0" quotePrefix="0" xfId="0">
      <alignment horizontal="center" vertical="center" readingOrder="1"/>
    </xf>
    <xf numFmtId="0" fontId="0" fillId="0" borderId="2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9">
    <dxf>
      <font>
        <b val="1"/>
        <color rgb="00B42318"/>
      </font>
    </dxf>
    <dxf>
      <font>
        <color rgb="008C1C1C"/>
      </font>
      <fill>
        <patternFill patternType="solid">
          <fgColor rgb="00F6D3D3"/>
          <bgColor rgb="00F6D3D3"/>
        </patternFill>
      </fill>
    </dxf>
    <dxf>
      <fill>
        <patternFill patternType="solid">
          <fgColor rgb="00C3CADB"/>
          <bgColor rgb="00C3CADB"/>
        </patternFill>
      </fill>
    </dxf>
    <dxf>
      <fill>
        <patternFill patternType="solid">
          <fgColor rgb="00B07A1E"/>
          <bgColor rgb="00B07A1E"/>
        </patternFill>
      </fill>
    </dxf>
    <dxf>
      <fill>
        <patternFill patternType="solid">
          <fgColor rgb="0056668F"/>
          <bgColor rgb="0056668F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3E3C8"/>
          <bgColor rgb="00F3E3C8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leave-plan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leave-plan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leave-pla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9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6" customWidth="1" min="2" max="2"/>
    <col width="16" customWidth="1" min="3" max="3"/>
    <col width="9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0" customWidth="1" min="11" max="11"/>
    <col width="9" customWidth="1" min="12" max="12"/>
    <col width="10" customWidth="1" min="13" max="13"/>
    <col width="24" customWidth="1" min="14" max="14"/>
  </cols>
  <sheetData>
    <row r="1" ht="34" customHeight="1">
      <c r="A1" s="1" t="inlineStr">
        <is>
          <t>Mapa de férias</t>
        </is>
      </c>
      <c r="L1" s="2">
        <f>$C$6</f>
        <v/>
      </c>
    </row>
    <row r="2" ht="30" customHeight="1">
      <c r="A2" s="3" t="inlineStr">
        <is>
          <t>Indique, para cada trabalhador, o início e o fim de cada período de férias. Os dias úteis contam-se sozinhos, sem fins de semana nem feriados, e o calendário anual preenche-se automaticamente.</t>
        </is>
      </c>
    </row>
    <row r="3" ht="6" customHeight="1"/>
    <row r="4">
      <c r="A4" s="4" t="inlineStr">
        <is>
          <t>Entidade empregadora</t>
        </is>
      </c>
      <c r="C4" s="5" t="n"/>
      <c r="D4" s="6" t="n"/>
      <c r="E4" s="6" t="n"/>
      <c r="F4" s="6" t="n"/>
      <c r="G4" s="6" t="n"/>
      <c r="H4" s="6" t="n"/>
      <c r="J4" s="7" t="inlineStr">
        <is>
          <t>NIPC</t>
        </is>
      </c>
      <c r="L4" s="5" t="n"/>
      <c r="M4" s="6" t="n"/>
      <c r="N4" s="6" t="n"/>
    </row>
    <row r="5">
      <c r="A5" s="4" t="inlineStr">
        <is>
          <t>Estabelecimento / local de trabalho</t>
        </is>
      </c>
      <c r="C5" s="5" t="n"/>
      <c r="D5" s="6" t="n"/>
      <c r="E5" s="6" t="n"/>
      <c r="F5" s="6" t="n"/>
      <c r="G5" s="6" t="n"/>
      <c r="H5" s="6" t="n"/>
      <c r="J5" s="7" t="inlineStr">
        <is>
          <t>Elaborado em</t>
        </is>
      </c>
      <c r="L5" s="8" t="n"/>
      <c r="M5" s="6" t="n"/>
      <c r="N5" s="6" t="n"/>
    </row>
    <row r="6">
      <c r="A6" s="4" t="inlineStr">
        <is>
          <t>Ano</t>
        </is>
      </c>
      <c r="C6" s="9" t="n">
        <v>2027</v>
      </c>
      <c r="J6" s="7" t="inlineStr">
        <is>
          <t>Dias de férias por ano</t>
        </is>
      </c>
      <c r="L6" s="10" t="n">
        <v>22</v>
      </c>
    </row>
    <row r="7" ht="8" customHeight="1"/>
    <row r="8" ht="22" customHeight="1">
      <c r="A8" s="11" t="inlineStr">
        <is>
          <t>N.º</t>
        </is>
      </c>
      <c r="B8" s="11" t="inlineStr">
        <is>
          <t>Trabalhador</t>
        </is>
      </c>
      <c r="C8" s="11" t="inlineStr">
        <is>
          <t>Categoria / função</t>
        </is>
      </c>
      <c r="D8" s="11" t="inlineStr">
        <is>
          <t>Dias de férias</t>
        </is>
      </c>
      <c r="E8" s="11" t="inlineStr">
        <is>
          <t>1.º período</t>
        </is>
      </c>
      <c r="F8" s="12" t="n"/>
      <c r="G8" s="11" t="inlineStr">
        <is>
          <t>2.º período</t>
        </is>
      </c>
      <c r="H8" s="12" t="n"/>
      <c r="I8" s="11" t="inlineStr">
        <is>
          <t>3.º período</t>
        </is>
      </c>
      <c r="J8" s="12" t="n"/>
      <c r="K8" s="11" t="inlineStr">
        <is>
          <t>Dias úteis marcados</t>
        </is>
      </c>
      <c r="L8" s="11" t="inlineStr">
        <is>
          <t>Por marcar</t>
        </is>
      </c>
      <c r="M8" s="11" t="inlineStr">
        <is>
          <t>10 dias úteis seguidos</t>
        </is>
      </c>
      <c r="N8" s="11" t="inlineStr">
        <is>
          <t>Observações</t>
        </is>
      </c>
    </row>
    <row r="9" ht="18" customHeight="1">
      <c r="A9" s="13" t="n"/>
      <c r="B9" s="13" t="n"/>
      <c r="C9" s="13" t="n"/>
      <c r="D9" s="13" t="n"/>
      <c r="E9" s="11" t="inlineStr">
        <is>
          <t>Início</t>
        </is>
      </c>
      <c r="F9" s="11" t="inlineStr">
        <is>
          <t>Fim</t>
        </is>
      </c>
      <c r="G9" s="11" t="inlineStr">
        <is>
          <t>Início</t>
        </is>
      </c>
      <c r="H9" s="11" t="inlineStr">
        <is>
          <t>Fim</t>
        </is>
      </c>
      <c r="I9" s="11" t="inlineStr">
        <is>
          <t>Início</t>
        </is>
      </c>
      <c r="J9" s="11" t="inlineStr">
        <is>
          <t>Fim</t>
        </is>
      </c>
      <c r="K9" s="13" t="n"/>
      <c r="L9" s="13" t="n"/>
      <c r="M9" s="13" t="n"/>
      <c r="N9" s="13" t="n"/>
    </row>
    <row r="10" ht="20" customHeight="1">
      <c r="A10" s="14" t="n">
        <v>1</v>
      </c>
      <c r="B10" s="15" t="n"/>
      <c r="C10" s="16" t="n"/>
      <c r="D10" s="17" t="n"/>
      <c r="E10" s="18" t="n"/>
      <c r="F10" s="19" t="n"/>
      <c r="G10" s="18" t="n"/>
      <c r="H10" s="19" t="n"/>
      <c r="I10" s="18" t="n"/>
      <c r="J10" s="19" t="n"/>
      <c r="K10" s="20">
        <f>IF(AND(E10="",G10="",I10=""),"",IF(OR(E10="",F10=""),0,NETWORKDAYS(E10,F10,'Feriados'!$F$7:$F$22))+IF(OR(G10="",H10=""),0,NETWORKDAYS(G10,H10,'Feriados'!$F$7:$F$22))+IF(OR(I10="",J10=""),0,NETWORKDAYS(I10,J10,'Feriados'!$F$7:$F$22)))</f>
        <v/>
      </c>
      <c r="L10" s="21">
        <f>IF(B10="","",IF(D10="",N($L$6),D10)-N(K10))</f>
        <v/>
      </c>
      <c r="M10" s="21">
        <f>IF(N(K10)=0,"",IF(MAX(IF(OR(E10="",F10=""),0,NETWORKDAYS(E10,F10,'Feriados'!$F$7:$F$22)),IF(OR(G10="",H10=""),0,NETWORKDAYS(G10,H10,'Feriados'!$F$7:$F$22)),IF(OR(I10="",J10=""),0,NETWORKDAYS(I10,J10,'Feriados'!$F$7:$F$22)))&gt;=10,"Sim","Não"))</f>
        <v/>
      </c>
      <c r="N10" s="22" t="n"/>
    </row>
    <row r="11" ht="20" customHeight="1">
      <c r="A11" s="14" t="n">
        <v>2</v>
      </c>
      <c r="B11" s="15" t="n"/>
      <c r="C11" s="16" t="n"/>
      <c r="D11" s="17" t="n"/>
      <c r="E11" s="18" t="n"/>
      <c r="F11" s="19" t="n"/>
      <c r="G11" s="18" t="n"/>
      <c r="H11" s="19" t="n"/>
      <c r="I11" s="18" t="n"/>
      <c r="J11" s="19" t="n"/>
      <c r="K11" s="20">
        <f>IF(AND(E11="",G11="",I11=""),"",IF(OR(E11="",F11=""),0,NETWORKDAYS(E11,F11,'Feriados'!$F$7:$F$22))+IF(OR(G11="",H11=""),0,NETWORKDAYS(G11,H11,'Feriados'!$F$7:$F$22))+IF(OR(I11="",J11=""),0,NETWORKDAYS(I11,J11,'Feriados'!$F$7:$F$22)))</f>
        <v/>
      </c>
      <c r="L11" s="21">
        <f>IF(B11="","",IF(D11="",N($L$6),D11)-N(K11))</f>
        <v/>
      </c>
      <c r="M11" s="21">
        <f>IF(N(K11)=0,"",IF(MAX(IF(OR(E11="",F11=""),0,NETWORKDAYS(E11,F11,'Feriados'!$F$7:$F$22)),IF(OR(G11="",H11=""),0,NETWORKDAYS(G11,H11,'Feriados'!$F$7:$F$22)),IF(OR(I11="",J11=""),0,NETWORKDAYS(I11,J11,'Feriados'!$F$7:$F$22)))&gt;=10,"Sim","Não"))</f>
        <v/>
      </c>
      <c r="N11" s="22" t="n"/>
    </row>
    <row r="12" ht="20" customHeight="1">
      <c r="A12" s="14" t="n">
        <v>3</v>
      </c>
      <c r="B12" s="15" t="n"/>
      <c r="C12" s="16" t="n"/>
      <c r="D12" s="17" t="n"/>
      <c r="E12" s="18" t="n"/>
      <c r="F12" s="19" t="n"/>
      <c r="G12" s="18" t="n"/>
      <c r="H12" s="19" t="n"/>
      <c r="I12" s="18" t="n"/>
      <c r="J12" s="19" t="n"/>
      <c r="K12" s="20">
        <f>IF(AND(E12="",G12="",I12=""),"",IF(OR(E12="",F12=""),0,NETWORKDAYS(E12,F12,'Feriados'!$F$7:$F$22))+IF(OR(G12="",H12=""),0,NETWORKDAYS(G12,H12,'Feriados'!$F$7:$F$22))+IF(OR(I12="",J12=""),0,NETWORKDAYS(I12,J12,'Feriados'!$F$7:$F$22)))</f>
        <v/>
      </c>
      <c r="L12" s="21">
        <f>IF(B12="","",IF(D12="",N($L$6),D12)-N(K12))</f>
        <v/>
      </c>
      <c r="M12" s="21">
        <f>IF(N(K12)=0,"",IF(MAX(IF(OR(E12="",F12=""),0,NETWORKDAYS(E12,F12,'Feriados'!$F$7:$F$22)),IF(OR(G12="",H12=""),0,NETWORKDAYS(G12,H12,'Feriados'!$F$7:$F$22)),IF(OR(I12="",J12=""),0,NETWORKDAYS(I12,J12,'Feriados'!$F$7:$F$22)))&gt;=10,"Sim","Não"))</f>
        <v/>
      </c>
      <c r="N12" s="22" t="n"/>
    </row>
    <row r="13" ht="20" customHeight="1">
      <c r="A13" s="14" t="n">
        <v>4</v>
      </c>
      <c r="B13" s="15" t="n"/>
      <c r="C13" s="16" t="n"/>
      <c r="D13" s="17" t="n"/>
      <c r="E13" s="18" t="n"/>
      <c r="F13" s="19" t="n"/>
      <c r="G13" s="18" t="n"/>
      <c r="H13" s="19" t="n"/>
      <c r="I13" s="18" t="n"/>
      <c r="J13" s="19" t="n"/>
      <c r="K13" s="20">
        <f>IF(AND(E13="",G13="",I13=""),"",IF(OR(E13="",F13=""),0,NETWORKDAYS(E13,F13,'Feriados'!$F$7:$F$22))+IF(OR(G13="",H13=""),0,NETWORKDAYS(G13,H13,'Feriados'!$F$7:$F$22))+IF(OR(I13="",J13=""),0,NETWORKDAYS(I13,J13,'Feriados'!$F$7:$F$22)))</f>
        <v/>
      </c>
      <c r="L13" s="21">
        <f>IF(B13="","",IF(D13="",N($L$6),D13)-N(K13))</f>
        <v/>
      </c>
      <c r="M13" s="21">
        <f>IF(N(K13)=0,"",IF(MAX(IF(OR(E13="",F13=""),0,NETWORKDAYS(E13,F13,'Feriados'!$F$7:$F$22)),IF(OR(G13="",H13=""),0,NETWORKDAYS(G13,H13,'Feriados'!$F$7:$F$22)),IF(OR(I13="",J13=""),0,NETWORKDAYS(I13,J13,'Feriados'!$F$7:$F$22)))&gt;=10,"Sim","Não"))</f>
        <v/>
      </c>
      <c r="N13" s="22" t="n"/>
    </row>
    <row r="14" ht="20" customHeight="1">
      <c r="A14" s="14" t="n">
        <v>5</v>
      </c>
      <c r="B14" s="15" t="n"/>
      <c r="C14" s="16" t="n"/>
      <c r="D14" s="17" t="n"/>
      <c r="E14" s="18" t="n"/>
      <c r="F14" s="19" t="n"/>
      <c r="G14" s="18" t="n"/>
      <c r="H14" s="19" t="n"/>
      <c r="I14" s="18" t="n"/>
      <c r="J14" s="19" t="n"/>
      <c r="K14" s="20">
        <f>IF(AND(E14="",G14="",I14=""),"",IF(OR(E14="",F14=""),0,NETWORKDAYS(E14,F14,'Feriados'!$F$7:$F$22))+IF(OR(G14="",H14=""),0,NETWORKDAYS(G14,H14,'Feriados'!$F$7:$F$22))+IF(OR(I14="",J14=""),0,NETWORKDAYS(I14,J14,'Feriados'!$F$7:$F$22)))</f>
        <v/>
      </c>
      <c r="L14" s="21">
        <f>IF(B14="","",IF(D14="",N($L$6),D14)-N(K14))</f>
        <v/>
      </c>
      <c r="M14" s="21">
        <f>IF(N(K14)=0,"",IF(MAX(IF(OR(E14="",F14=""),0,NETWORKDAYS(E14,F14,'Feriados'!$F$7:$F$22)),IF(OR(G14="",H14=""),0,NETWORKDAYS(G14,H14,'Feriados'!$F$7:$F$22)),IF(OR(I14="",J14=""),0,NETWORKDAYS(I14,J14,'Feriados'!$F$7:$F$22)))&gt;=10,"Sim","Não"))</f>
        <v/>
      </c>
      <c r="N14" s="22" t="n"/>
    </row>
    <row r="15" ht="20" customHeight="1">
      <c r="A15" s="14" t="n">
        <v>6</v>
      </c>
      <c r="B15" s="15" t="n"/>
      <c r="C15" s="16" t="n"/>
      <c r="D15" s="17" t="n"/>
      <c r="E15" s="18" t="n"/>
      <c r="F15" s="19" t="n"/>
      <c r="G15" s="18" t="n"/>
      <c r="H15" s="19" t="n"/>
      <c r="I15" s="18" t="n"/>
      <c r="J15" s="19" t="n"/>
      <c r="K15" s="20">
        <f>IF(AND(E15="",G15="",I15=""),"",IF(OR(E15="",F15=""),0,NETWORKDAYS(E15,F15,'Feriados'!$F$7:$F$22))+IF(OR(G15="",H15=""),0,NETWORKDAYS(G15,H15,'Feriados'!$F$7:$F$22))+IF(OR(I15="",J15=""),0,NETWORKDAYS(I15,J15,'Feriados'!$F$7:$F$22)))</f>
        <v/>
      </c>
      <c r="L15" s="21">
        <f>IF(B15="","",IF(D15="",N($L$6),D15)-N(K15))</f>
        <v/>
      </c>
      <c r="M15" s="21">
        <f>IF(N(K15)=0,"",IF(MAX(IF(OR(E15="",F15=""),0,NETWORKDAYS(E15,F15,'Feriados'!$F$7:$F$22)),IF(OR(G15="",H15=""),0,NETWORKDAYS(G15,H15,'Feriados'!$F$7:$F$22)),IF(OR(I15="",J15=""),0,NETWORKDAYS(I15,J15,'Feriados'!$F$7:$F$22)))&gt;=10,"Sim","Não"))</f>
        <v/>
      </c>
      <c r="N15" s="22" t="n"/>
    </row>
    <row r="16" ht="20" customHeight="1">
      <c r="A16" s="14" t="n">
        <v>7</v>
      </c>
      <c r="B16" s="15" t="n"/>
      <c r="C16" s="16" t="n"/>
      <c r="D16" s="17" t="n"/>
      <c r="E16" s="18" t="n"/>
      <c r="F16" s="19" t="n"/>
      <c r="G16" s="18" t="n"/>
      <c r="H16" s="19" t="n"/>
      <c r="I16" s="18" t="n"/>
      <c r="J16" s="19" t="n"/>
      <c r="K16" s="20">
        <f>IF(AND(E16="",G16="",I16=""),"",IF(OR(E16="",F16=""),0,NETWORKDAYS(E16,F16,'Feriados'!$F$7:$F$22))+IF(OR(G16="",H16=""),0,NETWORKDAYS(G16,H16,'Feriados'!$F$7:$F$22))+IF(OR(I16="",J16=""),0,NETWORKDAYS(I16,J16,'Feriados'!$F$7:$F$22)))</f>
        <v/>
      </c>
      <c r="L16" s="21">
        <f>IF(B16="","",IF(D16="",N($L$6),D16)-N(K16))</f>
        <v/>
      </c>
      <c r="M16" s="21">
        <f>IF(N(K16)=0,"",IF(MAX(IF(OR(E16="",F16=""),0,NETWORKDAYS(E16,F16,'Feriados'!$F$7:$F$22)),IF(OR(G16="",H16=""),0,NETWORKDAYS(G16,H16,'Feriados'!$F$7:$F$22)),IF(OR(I16="",J16=""),0,NETWORKDAYS(I16,J16,'Feriados'!$F$7:$F$22)))&gt;=10,"Sim","Não"))</f>
        <v/>
      </c>
      <c r="N16" s="22" t="n"/>
    </row>
    <row r="17" ht="20" customHeight="1">
      <c r="A17" s="14" t="n">
        <v>8</v>
      </c>
      <c r="B17" s="15" t="n"/>
      <c r="C17" s="16" t="n"/>
      <c r="D17" s="17" t="n"/>
      <c r="E17" s="18" t="n"/>
      <c r="F17" s="19" t="n"/>
      <c r="G17" s="18" t="n"/>
      <c r="H17" s="19" t="n"/>
      <c r="I17" s="18" t="n"/>
      <c r="J17" s="19" t="n"/>
      <c r="K17" s="20">
        <f>IF(AND(E17="",G17="",I17=""),"",IF(OR(E17="",F17=""),0,NETWORKDAYS(E17,F17,'Feriados'!$F$7:$F$22))+IF(OR(G17="",H17=""),0,NETWORKDAYS(G17,H17,'Feriados'!$F$7:$F$22))+IF(OR(I17="",J17=""),0,NETWORKDAYS(I17,J17,'Feriados'!$F$7:$F$22)))</f>
        <v/>
      </c>
      <c r="L17" s="21">
        <f>IF(B17="","",IF(D17="",N($L$6),D17)-N(K17))</f>
        <v/>
      </c>
      <c r="M17" s="21">
        <f>IF(N(K17)=0,"",IF(MAX(IF(OR(E17="",F17=""),0,NETWORKDAYS(E17,F17,'Feriados'!$F$7:$F$22)),IF(OR(G17="",H17=""),0,NETWORKDAYS(G17,H17,'Feriados'!$F$7:$F$22)),IF(OR(I17="",J17=""),0,NETWORKDAYS(I17,J17,'Feriados'!$F$7:$F$22)))&gt;=10,"Sim","Não"))</f>
        <v/>
      </c>
      <c r="N17" s="22" t="n"/>
    </row>
    <row r="18" ht="20" customHeight="1">
      <c r="A18" s="14" t="n">
        <v>9</v>
      </c>
      <c r="B18" s="15" t="n"/>
      <c r="C18" s="16" t="n"/>
      <c r="D18" s="17" t="n"/>
      <c r="E18" s="18" t="n"/>
      <c r="F18" s="19" t="n"/>
      <c r="G18" s="18" t="n"/>
      <c r="H18" s="19" t="n"/>
      <c r="I18" s="18" t="n"/>
      <c r="J18" s="19" t="n"/>
      <c r="K18" s="20">
        <f>IF(AND(E18="",G18="",I18=""),"",IF(OR(E18="",F18=""),0,NETWORKDAYS(E18,F18,'Feriados'!$F$7:$F$22))+IF(OR(G18="",H18=""),0,NETWORKDAYS(G18,H18,'Feriados'!$F$7:$F$22))+IF(OR(I18="",J18=""),0,NETWORKDAYS(I18,J18,'Feriados'!$F$7:$F$22)))</f>
        <v/>
      </c>
      <c r="L18" s="21">
        <f>IF(B18="","",IF(D18="",N($L$6),D18)-N(K18))</f>
        <v/>
      </c>
      <c r="M18" s="21">
        <f>IF(N(K18)=0,"",IF(MAX(IF(OR(E18="",F18=""),0,NETWORKDAYS(E18,F18,'Feriados'!$F$7:$F$22)),IF(OR(G18="",H18=""),0,NETWORKDAYS(G18,H18,'Feriados'!$F$7:$F$22)),IF(OR(I18="",J18=""),0,NETWORKDAYS(I18,J18,'Feriados'!$F$7:$F$22)))&gt;=10,"Sim","Não"))</f>
        <v/>
      </c>
      <c r="N18" s="22" t="n"/>
    </row>
    <row r="19" ht="20" customHeight="1">
      <c r="A19" s="14" t="n">
        <v>10</v>
      </c>
      <c r="B19" s="15" t="n"/>
      <c r="C19" s="16" t="n"/>
      <c r="D19" s="17" t="n"/>
      <c r="E19" s="18" t="n"/>
      <c r="F19" s="19" t="n"/>
      <c r="G19" s="18" t="n"/>
      <c r="H19" s="19" t="n"/>
      <c r="I19" s="18" t="n"/>
      <c r="J19" s="19" t="n"/>
      <c r="K19" s="20">
        <f>IF(AND(E19="",G19="",I19=""),"",IF(OR(E19="",F19=""),0,NETWORKDAYS(E19,F19,'Feriados'!$F$7:$F$22))+IF(OR(G19="",H19=""),0,NETWORKDAYS(G19,H19,'Feriados'!$F$7:$F$22))+IF(OR(I19="",J19=""),0,NETWORKDAYS(I19,J19,'Feriados'!$F$7:$F$22)))</f>
        <v/>
      </c>
      <c r="L19" s="21">
        <f>IF(B19="","",IF(D19="",N($L$6),D19)-N(K19))</f>
        <v/>
      </c>
      <c r="M19" s="21">
        <f>IF(N(K19)=0,"",IF(MAX(IF(OR(E19="",F19=""),0,NETWORKDAYS(E19,F19,'Feriados'!$F$7:$F$22)),IF(OR(G19="",H19=""),0,NETWORKDAYS(G19,H19,'Feriados'!$F$7:$F$22)),IF(OR(I19="",J19=""),0,NETWORKDAYS(I19,J19,'Feriados'!$F$7:$F$22)))&gt;=10,"Sim","Não"))</f>
        <v/>
      </c>
      <c r="N19" s="22" t="n"/>
    </row>
    <row r="20" ht="20" customHeight="1">
      <c r="A20" s="14" t="n">
        <v>11</v>
      </c>
      <c r="B20" s="15" t="n"/>
      <c r="C20" s="16" t="n"/>
      <c r="D20" s="17" t="n"/>
      <c r="E20" s="18" t="n"/>
      <c r="F20" s="19" t="n"/>
      <c r="G20" s="18" t="n"/>
      <c r="H20" s="19" t="n"/>
      <c r="I20" s="18" t="n"/>
      <c r="J20" s="19" t="n"/>
      <c r="K20" s="20">
        <f>IF(AND(E20="",G20="",I20=""),"",IF(OR(E20="",F20=""),0,NETWORKDAYS(E20,F20,'Feriados'!$F$7:$F$22))+IF(OR(G20="",H20=""),0,NETWORKDAYS(G20,H20,'Feriados'!$F$7:$F$22))+IF(OR(I20="",J20=""),0,NETWORKDAYS(I20,J20,'Feriados'!$F$7:$F$22)))</f>
        <v/>
      </c>
      <c r="L20" s="21">
        <f>IF(B20="","",IF(D20="",N($L$6),D20)-N(K20))</f>
        <v/>
      </c>
      <c r="M20" s="21">
        <f>IF(N(K20)=0,"",IF(MAX(IF(OR(E20="",F20=""),0,NETWORKDAYS(E20,F20,'Feriados'!$F$7:$F$22)),IF(OR(G20="",H20=""),0,NETWORKDAYS(G20,H20,'Feriados'!$F$7:$F$22)),IF(OR(I20="",J20=""),0,NETWORKDAYS(I20,J20,'Feriados'!$F$7:$F$22)))&gt;=10,"Sim","Não"))</f>
        <v/>
      </c>
      <c r="N20" s="22" t="n"/>
    </row>
    <row r="21" ht="20" customHeight="1">
      <c r="A21" s="14" t="n">
        <v>12</v>
      </c>
      <c r="B21" s="15" t="n"/>
      <c r="C21" s="16" t="n"/>
      <c r="D21" s="17" t="n"/>
      <c r="E21" s="18" t="n"/>
      <c r="F21" s="19" t="n"/>
      <c r="G21" s="18" t="n"/>
      <c r="H21" s="19" t="n"/>
      <c r="I21" s="18" t="n"/>
      <c r="J21" s="19" t="n"/>
      <c r="K21" s="20">
        <f>IF(AND(E21="",G21="",I21=""),"",IF(OR(E21="",F21=""),0,NETWORKDAYS(E21,F21,'Feriados'!$F$7:$F$22))+IF(OR(G21="",H21=""),0,NETWORKDAYS(G21,H21,'Feriados'!$F$7:$F$22))+IF(OR(I21="",J21=""),0,NETWORKDAYS(I21,J21,'Feriados'!$F$7:$F$22)))</f>
        <v/>
      </c>
      <c r="L21" s="21">
        <f>IF(B21="","",IF(D21="",N($L$6),D21)-N(K21))</f>
        <v/>
      </c>
      <c r="M21" s="21">
        <f>IF(N(K21)=0,"",IF(MAX(IF(OR(E21="",F21=""),0,NETWORKDAYS(E21,F21,'Feriados'!$F$7:$F$22)),IF(OR(G21="",H21=""),0,NETWORKDAYS(G21,H21,'Feriados'!$F$7:$F$22)),IF(OR(I21="",J21=""),0,NETWORKDAYS(I21,J21,'Feriados'!$F$7:$F$22)))&gt;=10,"Sim","Não"))</f>
        <v/>
      </c>
      <c r="N21" s="22" t="n"/>
    </row>
    <row r="22" ht="20" customHeight="1">
      <c r="A22" s="14" t="n">
        <v>13</v>
      </c>
      <c r="B22" s="15" t="n"/>
      <c r="C22" s="16" t="n"/>
      <c r="D22" s="17" t="n"/>
      <c r="E22" s="18" t="n"/>
      <c r="F22" s="19" t="n"/>
      <c r="G22" s="18" t="n"/>
      <c r="H22" s="19" t="n"/>
      <c r="I22" s="18" t="n"/>
      <c r="J22" s="19" t="n"/>
      <c r="K22" s="20">
        <f>IF(AND(E22="",G22="",I22=""),"",IF(OR(E22="",F22=""),0,NETWORKDAYS(E22,F22,'Feriados'!$F$7:$F$22))+IF(OR(G22="",H22=""),0,NETWORKDAYS(G22,H22,'Feriados'!$F$7:$F$22))+IF(OR(I22="",J22=""),0,NETWORKDAYS(I22,J22,'Feriados'!$F$7:$F$22)))</f>
        <v/>
      </c>
      <c r="L22" s="21">
        <f>IF(B22="","",IF(D22="",N($L$6),D22)-N(K22))</f>
        <v/>
      </c>
      <c r="M22" s="21">
        <f>IF(N(K22)=0,"",IF(MAX(IF(OR(E22="",F22=""),0,NETWORKDAYS(E22,F22,'Feriados'!$F$7:$F$22)),IF(OR(G22="",H22=""),0,NETWORKDAYS(G22,H22,'Feriados'!$F$7:$F$22)),IF(OR(I22="",J22=""),0,NETWORKDAYS(I22,J22,'Feriados'!$F$7:$F$22)))&gt;=10,"Sim","Não"))</f>
        <v/>
      </c>
      <c r="N22" s="22" t="n"/>
    </row>
    <row r="23" ht="20" customHeight="1">
      <c r="A23" s="14" t="n">
        <v>14</v>
      </c>
      <c r="B23" s="15" t="n"/>
      <c r="C23" s="16" t="n"/>
      <c r="D23" s="17" t="n"/>
      <c r="E23" s="18" t="n"/>
      <c r="F23" s="19" t="n"/>
      <c r="G23" s="18" t="n"/>
      <c r="H23" s="19" t="n"/>
      <c r="I23" s="18" t="n"/>
      <c r="J23" s="19" t="n"/>
      <c r="K23" s="20">
        <f>IF(AND(E23="",G23="",I23=""),"",IF(OR(E23="",F23=""),0,NETWORKDAYS(E23,F23,'Feriados'!$F$7:$F$22))+IF(OR(G23="",H23=""),0,NETWORKDAYS(G23,H23,'Feriados'!$F$7:$F$22))+IF(OR(I23="",J23=""),0,NETWORKDAYS(I23,J23,'Feriados'!$F$7:$F$22)))</f>
        <v/>
      </c>
      <c r="L23" s="21">
        <f>IF(B23="","",IF(D23="",N($L$6),D23)-N(K23))</f>
        <v/>
      </c>
      <c r="M23" s="21">
        <f>IF(N(K23)=0,"",IF(MAX(IF(OR(E23="",F23=""),0,NETWORKDAYS(E23,F23,'Feriados'!$F$7:$F$22)),IF(OR(G23="",H23=""),0,NETWORKDAYS(G23,H23,'Feriados'!$F$7:$F$22)),IF(OR(I23="",J23=""),0,NETWORKDAYS(I23,J23,'Feriados'!$F$7:$F$22)))&gt;=10,"Sim","Não"))</f>
        <v/>
      </c>
      <c r="N23" s="22" t="n"/>
    </row>
    <row r="24" ht="20" customHeight="1">
      <c r="A24" s="14" t="n">
        <v>15</v>
      </c>
      <c r="B24" s="15" t="n"/>
      <c r="C24" s="16" t="n"/>
      <c r="D24" s="17" t="n"/>
      <c r="E24" s="18" t="n"/>
      <c r="F24" s="19" t="n"/>
      <c r="G24" s="18" t="n"/>
      <c r="H24" s="19" t="n"/>
      <c r="I24" s="18" t="n"/>
      <c r="J24" s="19" t="n"/>
      <c r="K24" s="20">
        <f>IF(AND(E24="",G24="",I24=""),"",IF(OR(E24="",F24=""),0,NETWORKDAYS(E24,F24,'Feriados'!$F$7:$F$22))+IF(OR(G24="",H24=""),0,NETWORKDAYS(G24,H24,'Feriados'!$F$7:$F$22))+IF(OR(I24="",J24=""),0,NETWORKDAYS(I24,J24,'Feriados'!$F$7:$F$22)))</f>
        <v/>
      </c>
      <c r="L24" s="21">
        <f>IF(B24="","",IF(D24="",N($L$6),D24)-N(K24))</f>
        <v/>
      </c>
      <c r="M24" s="21">
        <f>IF(N(K24)=0,"",IF(MAX(IF(OR(E24="",F24=""),0,NETWORKDAYS(E24,F24,'Feriados'!$F$7:$F$22)),IF(OR(G24="",H24=""),0,NETWORKDAYS(G24,H24,'Feriados'!$F$7:$F$22)),IF(OR(I24="",J24=""),0,NETWORKDAYS(I24,J24,'Feriados'!$F$7:$F$22)))&gt;=10,"Sim","Não"))</f>
        <v/>
      </c>
      <c r="N24" s="22" t="n"/>
    </row>
    <row r="25" ht="20" customHeight="1">
      <c r="A25" s="14" t="n">
        <v>16</v>
      </c>
      <c r="B25" s="15" t="n"/>
      <c r="C25" s="16" t="n"/>
      <c r="D25" s="17" t="n"/>
      <c r="E25" s="18" t="n"/>
      <c r="F25" s="19" t="n"/>
      <c r="G25" s="18" t="n"/>
      <c r="H25" s="19" t="n"/>
      <c r="I25" s="18" t="n"/>
      <c r="J25" s="19" t="n"/>
      <c r="K25" s="20">
        <f>IF(AND(E25="",G25="",I25=""),"",IF(OR(E25="",F25=""),0,NETWORKDAYS(E25,F25,'Feriados'!$F$7:$F$22))+IF(OR(G25="",H25=""),0,NETWORKDAYS(G25,H25,'Feriados'!$F$7:$F$22))+IF(OR(I25="",J25=""),0,NETWORKDAYS(I25,J25,'Feriados'!$F$7:$F$22)))</f>
        <v/>
      </c>
      <c r="L25" s="21">
        <f>IF(B25="","",IF(D25="",N($L$6),D25)-N(K25))</f>
        <v/>
      </c>
      <c r="M25" s="21">
        <f>IF(N(K25)=0,"",IF(MAX(IF(OR(E25="",F25=""),0,NETWORKDAYS(E25,F25,'Feriados'!$F$7:$F$22)),IF(OR(G25="",H25=""),0,NETWORKDAYS(G25,H25,'Feriados'!$F$7:$F$22)),IF(OR(I25="",J25=""),0,NETWORKDAYS(I25,J25,'Feriados'!$F$7:$F$22)))&gt;=10,"Sim","Não"))</f>
        <v/>
      </c>
      <c r="N25" s="22" t="n"/>
    </row>
    <row r="26" ht="20" customHeight="1">
      <c r="A26" s="14" t="n">
        <v>17</v>
      </c>
      <c r="B26" s="15" t="n"/>
      <c r="C26" s="16" t="n"/>
      <c r="D26" s="17" t="n"/>
      <c r="E26" s="18" t="n"/>
      <c r="F26" s="19" t="n"/>
      <c r="G26" s="18" t="n"/>
      <c r="H26" s="19" t="n"/>
      <c r="I26" s="18" t="n"/>
      <c r="J26" s="19" t="n"/>
      <c r="K26" s="20">
        <f>IF(AND(E26="",G26="",I26=""),"",IF(OR(E26="",F26=""),0,NETWORKDAYS(E26,F26,'Feriados'!$F$7:$F$22))+IF(OR(G26="",H26=""),0,NETWORKDAYS(G26,H26,'Feriados'!$F$7:$F$22))+IF(OR(I26="",J26=""),0,NETWORKDAYS(I26,J26,'Feriados'!$F$7:$F$22)))</f>
        <v/>
      </c>
      <c r="L26" s="21">
        <f>IF(B26="","",IF(D26="",N($L$6),D26)-N(K26))</f>
        <v/>
      </c>
      <c r="M26" s="21">
        <f>IF(N(K26)=0,"",IF(MAX(IF(OR(E26="",F26=""),0,NETWORKDAYS(E26,F26,'Feriados'!$F$7:$F$22)),IF(OR(G26="",H26=""),0,NETWORKDAYS(G26,H26,'Feriados'!$F$7:$F$22)),IF(OR(I26="",J26=""),0,NETWORKDAYS(I26,J26,'Feriados'!$F$7:$F$22)))&gt;=10,"Sim","Não"))</f>
        <v/>
      </c>
      <c r="N26" s="22" t="n"/>
    </row>
    <row r="27" ht="20" customHeight="1">
      <c r="A27" s="14" t="n">
        <v>18</v>
      </c>
      <c r="B27" s="15" t="n"/>
      <c r="C27" s="16" t="n"/>
      <c r="D27" s="17" t="n"/>
      <c r="E27" s="18" t="n"/>
      <c r="F27" s="19" t="n"/>
      <c r="G27" s="18" t="n"/>
      <c r="H27" s="19" t="n"/>
      <c r="I27" s="18" t="n"/>
      <c r="J27" s="19" t="n"/>
      <c r="K27" s="20">
        <f>IF(AND(E27="",G27="",I27=""),"",IF(OR(E27="",F27=""),0,NETWORKDAYS(E27,F27,'Feriados'!$F$7:$F$22))+IF(OR(G27="",H27=""),0,NETWORKDAYS(G27,H27,'Feriados'!$F$7:$F$22))+IF(OR(I27="",J27=""),0,NETWORKDAYS(I27,J27,'Feriados'!$F$7:$F$22)))</f>
        <v/>
      </c>
      <c r="L27" s="21">
        <f>IF(B27="","",IF(D27="",N($L$6),D27)-N(K27))</f>
        <v/>
      </c>
      <c r="M27" s="21">
        <f>IF(N(K27)=0,"",IF(MAX(IF(OR(E27="",F27=""),0,NETWORKDAYS(E27,F27,'Feriados'!$F$7:$F$22)),IF(OR(G27="",H27=""),0,NETWORKDAYS(G27,H27,'Feriados'!$F$7:$F$22)),IF(OR(I27="",J27=""),0,NETWORKDAYS(I27,J27,'Feriados'!$F$7:$F$22)))&gt;=10,"Sim","Não"))</f>
        <v/>
      </c>
      <c r="N27" s="22" t="n"/>
    </row>
    <row r="28" ht="20" customHeight="1">
      <c r="A28" s="14" t="n">
        <v>19</v>
      </c>
      <c r="B28" s="15" t="n"/>
      <c r="C28" s="16" t="n"/>
      <c r="D28" s="17" t="n"/>
      <c r="E28" s="18" t="n"/>
      <c r="F28" s="19" t="n"/>
      <c r="G28" s="18" t="n"/>
      <c r="H28" s="19" t="n"/>
      <c r="I28" s="18" t="n"/>
      <c r="J28" s="19" t="n"/>
      <c r="K28" s="20">
        <f>IF(AND(E28="",G28="",I28=""),"",IF(OR(E28="",F28=""),0,NETWORKDAYS(E28,F28,'Feriados'!$F$7:$F$22))+IF(OR(G28="",H28=""),0,NETWORKDAYS(G28,H28,'Feriados'!$F$7:$F$22))+IF(OR(I28="",J28=""),0,NETWORKDAYS(I28,J28,'Feriados'!$F$7:$F$22)))</f>
        <v/>
      </c>
      <c r="L28" s="21">
        <f>IF(B28="","",IF(D28="",N($L$6),D28)-N(K28))</f>
        <v/>
      </c>
      <c r="M28" s="21">
        <f>IF(N(K28)=0,"",IF(MAX(IF(OR(E28="",F28=""),0,NETWORKDAYS(E28,F28,'Feriados'!$F$7:$F$22)),IF(OR(G28="",H28=""),0,NETWORKDAYS(G28,H28,'Feriados'!$F$7:$F$22)),IF(OR(I28="",J28=""),0,NETWORKDAYS(I28,J28,'Feriados'!$F$7:$F$22)))&gt;=10,"Sim","Não"))</f>
        <v/>
      </c>
      <c r="N28" s="22" t="n"/>
    </row>
    <row r="29" ht="20" customHeight="1">
      <c r="A29" s="14" t="n">
        <v>20</v>
      </c>
      <c r="B29" s="15" t="n"/>
      <c r="C29" s="16" t="n"/>
      <c r="D29" s="17" t="n"/>
      <c r="E29" s="18" t="n"/>
      <c r="F29" s="19" t="n"/>
      <c r="G29" s="18" t="n"/>
      <c r="H29" s="19" t="n"/>
      <c r="I29" s="18" t="n"/>
      <c r="J29" s="19" t="n"/>
      <c r="K29" s="20">
        <f>IF(AND(E29="",G29="",I29=""),"",IF(OR(E29="",F29=""),0,NETWORKDAYS(E29,F29,'Feriados'!$F$7:$F$22))+IF(OR(G29="",H29=""),0,NETWORKDAYS(G29,H29,'Feriados'!$F$7:$F$22))+IF(OR(I29="",J29=""),0,NETWORKDAYS(I29,J29,'Feriados'!$F$7:$F$22)))</f>
        <v/>
      </c>
      <c r="L29" s="21">
        <f>IF(B29="","",IF(D29="",N($L$6),D29)-N(K29))</f>
        <v/>
      </c>
      <c r="M29" s="21">
        <f>IF(N(K29)=0,"",IF(MAX(IF(OR(E29="",F29=""),0,NETWORKDAYS(E29,F29,'Feriados'!$F$7:$F$22)),IF(OR(G29="",H29=""),0,NETWORKDAYS(G29,H29,'Feriados'!$F$7:$F$22)),IF(OR(I29="",J29=""),0,NETWORKDAYS(I29,J29,'Feriados'!$F$7:$F$22)))&gt;=10,"Sim","Não"))</f>
        <v/>
      </c>
      <c r="N29" s="22" t="n"/>
    </row>
    <row r="30" ht="24" customHeight="1">
      <c r="A30" s="23" t="inlineStr">
        <is>
          <t>Total</t>
        </is>
      </c>
      <c r="B30" s="24" t="n"/>
      <c r="C30" s="24" t="n"/>
      <c r="D30" s="24" t="n"/>
      <c r="E30" s="24" t="n"/>
      <c r="F30" s="24" t="n"/>
      <c r="G30" s="24" t="n"/>
      <c r="H30" s="24" t="n"/>
      <c r="I30" s="24" t="n"/>
      <c r="J30" s="24" t="n"/>
      <c r="K30" s="25">
        <f>SUM(K10:K29)</f>
        <v/>
      </c>
      <c r="L30" s="26" t="n"/>
      <c r="M30" s="26" t="n"/>
      <c r="N30" s="26" t="n"/>
    </row>
    <row r="32">
      <c r="A32" s="27" t="inlineStr">
        <is>
          <t>Regras a ter em conta</t>
        </is>
      </c>
    </row>
    <row r="33">
      <c r="A33" s="28" t="inlineStr">
        <is>
          <t>Elaborar até 15 de abril e manter afixado nos locais de trabalho de 15 de abril a 31 de outubro (art. 241.º, n.º 9, do Código do Trabalho). Direito anual: 22 dias úteis (art. 238.º). Sem acordo, as férias são marcadas entre 1 de maio e 31 de outubro (art. 241.º, n.º 3). Se forem repartidas, um dos períodos tem de ter pelo menos 10 dias úteis seguidos (art. 241.º, n.º 8). Atualize e volte a afixar o mapa quando houver alterações.</t>
        </is>
      </c>
    </row>
    <row r="34"/>
    <row r="35" ht="30" customHeight="1">
      <c r="J35" s="29" t="n"/>
      <c r="K35" s="29" t="n"/>
      <c r="L35" s="29" t="n"/>
      <c r="M35" s="29" t="n"/>
      <c r="N35" s="29" t="n"/>
    </row>
    <row r="36">
      <c r="J36" s="30" t="inlineStr">
        <is>
          <t>O empregador (assinatura e data)</t>
        </is>
      </c>
    </row>
    <row r="37"/>
    <row r="39">
      <c r="A39" s="31" t="inlineStr">
        <is>
          <t>Modelo gratuito da EasyHours · easyhours.com.pt — registe o ponto no telemóvel ou num tablet partilhado, em vez de papel.</t>
        </is>
      </c>
    </row>
  </sheetData>
  <mergeCells count="30">
    <mergeCell ref="A32:G32"/>
    <mergeCell ref="A39:N39"/>
    <mergeCell ref="J5:K5"/>
    <mergeCell ref="L5:N5"/>
    <mergeCell ref="B8:B9"/>
    <mergeCell ref="L4:N4"/>
    <mergeCell ref="G8:H8"/>
    <mergeCell ref="A1:K1"/>
    <mergeCell ref="A6:B6"/>
    <mergeCell ref="E8:F8"/>
    <mergeCell ref="L1:N1"/>
    <mergeCell ref="J6:K6"/>
    <mergeCell ref="L8:L9"/>
    <mergeCell ref="N8:N9"/>
    <mergeCell ref="A30:J30"/>
    <mergeCell ref="J36:N36"/>
    <mergeCell ref="J35:N35"/>
    <mergeCell ref="J4:K4"/>
    <mergeCell ref="A8:A9"/>
    <mergeCell ref="C8:C9"/>
    <mergeCell ref="K8:K9"/>
    <mergeCell ref="M8:M9"/>
    <mergeCell ref="A5:B5"/>
    <mergeCell ref="A2:K2"/>
    <mergeCell ref="D8:D9"/>
    <mergeCell ref="I8:J8"/>
    <mergeCell ref="A4:B4"/>
    <mergeCell ref="C5:H5"/>
    <mergeCell ref="A33:H37"/>
    <mergeCell ref="C4:H4"/>
  </mergeCells>
  <conditionalFormatting sqref="L10:L29">
    <cfRule type="expression" priority="1" dxfId="0" stopIfTrue="1">
      <formula>AND(ISNUMBER(L10),L10&lt;0)</formula>
    </cfRule>
  </conditionalFormatting>
  <conditionalFormatting sqref="M10:M29">
    <cfRule type="expression" priority="2" dxfId="0" stopIfTrue="1">
      <formula>M10="Não"</formula>
    </cfRule>
  </conditionalFormatting>
  <conditionalFormatting sqref="E10:F29">
    <cfRule type="expression" priority="3" dxfId="1" stopIfTrue="1">
      <formula>AND($E10&lt;&gt;"",$F10&lt;&gt;"",$F10&lt;$E10)</formula>
    </cfRule>
  </conditionalFormatting>
  <conditionalFormatting sqref="G10:H29">
    <cfRule type="expression" priority="4" dxfId="1" stopIfTrue="1">
      <formula>AND($G10&lt;&gt;"",$H10&lt;&gt;"",$H10&lt;$G10)</formula>
    </cfRule>
  </conditionalFormatting>
  <conditionalFormatting sqref="I10:J29">
    <cfRule type="expression" priority="5" dxfId="1" stopIfTrue="1">
      <formula>AND($I10&lt;&gt;"",$J10&lt;&gt;"",$J10&lt;$I10)</formula>
    </cfRule>
  </conditionalFormatting>
  <dataValidations count="2">
    <dataValidation sqref="C6" showDropDown="0" showInputMessage="0" showErrorMessage="0" allowBlank="1" type="whole" operator="between">
      <formula1>2000</formula1>
      <formula2>2100</formula2>
    </dataValidation>
    <dataValidation sqref="E10:J29" showDropDown="0" showInputMessage="0" showErrorMessage="1" allowBlank="1" error="Indique uma data entre 1 de janeiro do ano do mapa e 30 de abril do ano seguinte." type="date" operator="between">
      <formula1>DATE($C$6,1,1)</formula1>
      <formula2>DATE($C$6+1,4,30)</formula2>
    </dataValidation>
  </dataValidations>
  <hyperlinks>
    <hyperlink xmlns:r="http://schemas.openxmlformats.org/officeDocument/2006/relationships" ref="A39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H282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3.7" customWidth="1" min="3" max="3"/>
    <col width="3.7" customWidth="1" min="4" max="4"/>
    <col width="3.7" customWidth="1" min="5" max="5"/>
    <col width="3.7" customWidth="1" min="6" max="6"/>
    <col width="3.7" customWidth="1" min="7" max="7"/>
    <col width="3.7" customWidth="1" min="8" max="8"/>
    <col width="3.7" customWidth="1" min="9" max="9"/>
    <col width="3.7" customWidth="1" min="10" max="10"/>
    <col width="3.7" customWidth="1" min="11" max="11"/>
    <col width="3.7" customWidth="1" min="12" max="12"/>
    <col width="3.7" customWidth="1" min="13" max="13"/>
    <col width="3.7" customWidth="1" min="14" max="14"/>
    <col width="3.7" customWidth="1" min="15" max="15"/>
    <col width="3.7" customWidth="1" min="16" max="16"/>
    <col width="3.7" customWidth="1" min="17" max="17"/>
    <col width="3.7" customWidth="1" min="18" max="18"/>
    <col width="3.7" customWidth="1" min="19" max="19"/>
    <col width="3.7" customWidth="1" min="20" max="20"/>
    <col width="3.7" customWidth="1" min="21" max="21"/>
    <col width="3.7" customWidth="1" min="22" max="22"/>
    <col width="3.7" customWidth="1" min="23" max="23"/>
    <col width="3.7" customWidth="1" min="24" max="24"/>
    <col width="3.7" customWidth="1" min="25" max="25"/>
    <col width="3.7" customWidth="1" min="26" max="26"/>
    <col width="3.7" customWidth="1" min="27" max="27"/>
    <col width="3.7" customWidth="1" min="28" max="28"/>
    <col width="3.7" customWidth="1" min="29" max="29"/>
    <col width="3.7" customWidth="1" min="30" max="30"/>
    <col width="3.7" customWidth="1" min="31" max="31"/>
    <col width="3.7" customWidth="1" min="32" max="32"/>
    <col width="3.7" customWidth="1" min="33" max="33"/>
    <col width="6" customWidth="1" min="34" max="34"/>
  </cols>
  <sheetData>
    <row r="1" ht="34" customHeight="1">
      <c r="A1" s="1" t="inlineStr">
        <is>
          <t>Calendário de férias</t>
        </is>
      </c>
      <c r="Z1" s="2">
        <f>'Mapa de férias'!$C$6</f>
        <v/>
      </c>
    </row>
    <row r="2" ht="30" customHeight="1">
      <c r="A2" s="3" t="inlineStr">
        <is>
          <t>Preenche-se a partir do mapa. Só os dias úteis de férias ficam marcados; fins de semana e feriados aparecem sombreados.</t>
        </is>
      </c>
    </row>
    <row r="3" ht="6" customHeight="1"/>
    <row r="4">
      <c r="B4" s="32" t="inlineStr">
        <is>
          <t>Códigos</t>
        </is>
      </c>
      <c r="C4" s="33" t="inlineStr">
        <is>
          <t>F</t>
        </is>
      </c>
      <c r="D4" s="34" t="inlineStr">
        <is>
          <t>Dia útil de férias</t>
        </is>
      </c>
      <c r="L4" s="35" t="inlineStr"/>
      <c r="M4" s="34" t="inlineStr">
        <is>
          <t>Feriado</t>
        </is>
      </c>
      <c r="U4" s="36" t="inlineStr"/>
      <c r="V4" s="34" t="inlineStr">
        <is>
          <t>Fim de semana</t>
        </is>
      </c>
    </row>
    <row r="6" ht="17" customHeight="1">
      <c r="A6" s="37">
        <f>DATE('Mapa de férias'!$C$6,1,1)</f>
        <v/>
      </c>
      <c r="C6" s="38">
        <f>IF(1&gt;DAY(DATE('Mapa de férias'!$C$6,1+1,0)),"",DATE('Mapa de férias'!$C$6,1,1))</f>
        <v/>
      </c>
      <c r="D6" s="38">
        <f>IF(2&gt;DAY(DATE('Mapa de férias'!$C$6,1+1,0)),"",DATE('Mapa de férias'!$C$6,1,2))</f>
        <v/>
      </c>
      <c r="E6" s="38">
        <f>IF(3&gt;DAY(DATE('Mapa de férias'!$C$6,1+1,0)),"",DATE('Mapa de férias'!$C$6,1,3))</f>
        <v/>
      </c>
      <c r="F6" s="38">
        <f>IF(4&gt;DAY(DATE('Mapa de férias'!$C$6,1+1,0)),"",DATE('Mapa de férias'!$C$6,1,4))</f>
        <v/>
      </c>
      <c r="G6" s="38">
        <f>IF(5&gt;DAY(DATE('Mapa de férias'!$C$6,1+1,0)),"",DATE('Mapa de férias'!$C$6,1,5))</f>
        <v/>
      </c>
      <c r="H6" s="38">
        <f>IF(6&gt;DAY(DATE('Mapa de férias'!$C$6,1+1,0)),"",DATE('Mapa de férias'!$C$6,1,6))</f>
        <v/>
      </c>
      <c r="I6" s="38">
        <f>IF(7&gt;DAY(DATE('Mapa de férias'!$C$6,1+1,0)),"",DATE('Mapa de férias'!$C$6,1,7))</f>
        <v/>
      </c>
      <c r="J6" s="38">
        <f>IF(8&gt;DAY(DATE('Mapa de férias'!$C$6,1+1,0)),"",DATE('Mapa de férias'!$C$6,1,8))</f>
        <v/>
      </c>
      <c r="K6" s="38">
        <f>IF(9&gt;DAY(DATE('Mapa de férias'!$C$6,1+1,0)),"",DATE('Mapa de férias'!$C$6,1,9))</f>
        <v/>
      </c>
      <c r="L6" s="38">
        <f>IF(10&gt;DAY(DATE('Mapa de férias'!$C$6,1+1,0)),"",DATE('Mapa de férias'!$C$6,1,10))</f>
        <v/>
      </c>
      <c r="M6" s="38">
        <f>IF(11&gt;DAY(DATE('Mapa de férias'!$C$6,1+1,0)),"",DATE('Mapa de férias'!$C$6,1,11))</f>
        <v/>
      </c>
      <c r="N6" s="38">
        <f>IF(12&gt;DAY(DATE('Mapa de férias'!$C$6,1+1,0)),"",DATE('Mapa de férias'!$C$6,1,12))</f>
        <v/>
      </c>
      <c r="O6" s="38">
        <f>IF(13&gt;DAY(DATE('Mapa de férias'!$C$6,1+1,0)),"",DATE('Mapa de férias'!$C$6,1,13))</f>
        <v/>
      </c>
      <c r="P6" s="38">
        <f>IF(14&gt;DAY(DATE('Mapa de férias'!$C$6,1+1,0)),"",DATE('Mapa de férias'!$C$6,1,14))</f>
        <v/>
      </c>
      <c r="Q6" s="38">
        <f>IF(15&gt;DAY(DATE('Mapa de férias'!$C$6,1+1,0)),"",DATE('Mapa de férias'!$C$6,1,15))</f>
        <v/>
      </c>
      <c r="R6" s="38">
        <f>IF(16&gt;DAY(DATE('Mapa de férias'!$C$6,1+1,0)),"",DATE('Mapa de férias'!$C$6,1,16))</f>
        <v/>
      </c>
      <c r="S6" s="38">
        <f>IF(17&gt;DAY(DATE('Mapa de férias'!$C$6,1+1,0)),"",DATE('Mapa de férias'!$C$6,1,17))</f>
        <v/>
      </c>
      <c r="T6" s="38">
        <f>IF(18&gt;DAY(DATE('Mapa de férias'!$C$6,1+1,0)),"",DATE('Mapa de férias'!$C$6,1,18))</f>
        <v/>
      </c>
      <c r="U6" s="38">
        <f>IF(19&gt;DAY(DATE('Mapa de férias'!$C$6,1+1,0)),"",DATE('Mapa de férias'!$C$6,1,19))</f>
        <v/>
      </c>
      <c r="V6" s="38">
        <f>IF(20&gt;DAY(DATE('Mapa de férias'!$C$6,1+1,0)),"",DATE('Mapa de férias'!$C$6,1,20))</f>
        <v/>
      </c>
      <c r="W6" s="38">
        <f>IF(21&gt;DAY(DATE('Mapa de férias'!$C$6,1+1,0)),"",DATE('Mapa de férias'!$C$6,1,21))</f>
        <v/>
      </c>
      <c r="X6" s="38">
        <f>IF(22&gt;DAY(DATE('Mapa de férias'!$C$6,1+1,0)),"",DATE('Mapa de férias'!$C$6,1,22))</f>
        <v/>
      </c>
      <c r="Y6" s="38">
        <f>IF(23&gt;DAY(DATE('Mapa de férias'!$C$6,1+1,0)),"",DATE('Mapa de férias'!$C$6,1,23))</f>
        <v/>
      </c>
      <c r="Z6" s="38">
        <f>IF(24&gt;DAY(DATE('Mapa de férias'!$C$6,1+1,0)),"",DATE('Mapa de férias'!$C$6,1,24))</f>
        <v/>
      </c>
      <c r="AA6" s="38">
        <f>IF(25&gt;DAY(DATE('Mapa de férias'!$C$6,1+1,0)),"",DATE('Mapa de férias'!$C$6,1,25))</f>
        <v/>
      </c>
      <c r="AB6" s="38">
        <f>IF(26&gt;DAY(DATE('Mapa de férias'!$C$6,1+1,0)),"",DATE('Mapa de férias'!$C$6,1,26))</f>
        <v/>
      </c>
      <c r="AC6" s="38">
        <f>IF(27&gt;DAY(DATE('Mapa de férias'!$C$6,1+1,0)),"",DATE('Mapa de férias'!$C$6,1,27))</f>
        <v/>
      </c>
      <c r="AD6" s="38">
        <f>IF(28&gt;DAY(DATE('Mapa de férias'!$C$6,1+1,0)),"",DATE('Mapa de férias'!$C$6,1,28))</f>
        <v/>
      </c>
      <c r="AE6" s="38">
        <f>IF(29&gt;DAY(DATE('Mapa de férias'!$C$6,1+1,0)),"",DATE('Mapa de férias'!$C$6,1,29))</f>
        <v/>
      </c>
      <c r="AF6" s="38">
        <f>IF(30&gt;DAY(DATE('Mapa de férias'!$C$6,1+1,0)),"",DATE('Mapa de férias'!$C$6,1,30))</f>
        <v/>
      </c>
      <c r="AG6" s="38">
        <f>IF(31&gt;DAY(DATE('Mapa de férias'!$C$6,1+1,0)),"",DATE('Mapa de férias'!$C$6,1,31))</f>
        <v/>
      </c>
      <c r="AH6" s="39" t="inlineStr">
        <is>
          <t>Dias</t>
        </is>
      </c>
    </row>
    <row r="7" ht="12" customHeight="1">
      <c r="C7" s="40">
        <f>IF(C6="","",C6)</f>
        <v/>
      </c>
      <c r="D7" s="40">
        <f>IF(D6="","",D6)</f>
        <v/>
      </c>
      <c r="E7" s="40">
        <f>IF(E6="","",E6)</f>
        <v/>
      </c>
      <c r="F7" s="40">
        <f>IF(F6="","",F6)</f>
        <v/>
      </c>
      <c r="G7" s="40">
        <f>IF(G6="","",G6)</f>
        <v/>
      </c>
      <c r="H7" s="40">
        <f>IF(H6="","",H6)</f>
        <v/>
      </c>
      <c r="I7" s="40">
        <f>IF(I6="","",I6)</f>
        <v/>
      </c>
      <c r="J7" s="40">
        <f>IF(J6="","",J6)</f>
        <v/>
      </c>
      <c r="K7" s="40">
        <f>IF(K6="","",K6)</f>
        <v/>
      </c>
      <c r="L7" s="40">
        <f>IF(L6="","",L6)</f>
        <v/>
      </c>
      <c r="M7" s="40">
        <f>IF(M6="","",M6)</f>
        <v/>
      </c>
      <c r="N7" s="40">
        <f>IF(N6="","",N6)</f>
        <v/>
      </c>
      <c r="O7" s="40">
        <f>IF(O6="","",O6)</f>
        <v/>
      </c>
      <c r="P7" s="40">
        <f>IF(P6="","",P6)</f>
        <v/>
      </c>
      <c r="Q7" s="40">
        <f>IF(Q6="","",Q6)</f>
        <v/>
      </c>
      <c r="R7" s="40">
        <f>IF(R6="","",R6)</f>
        <v/>
      </c>
      <c r="S7" s="40">
        <f>IF(S6="","",S6)</f>
        <v/>
      </c>
      <c r="T7" s="40">
        <f>IF(T6="","",T6)</f>
        <v/>
      </c>
      <c r="U7" s="40">
        <f>IF(U6="","",U6)</f>
        <v/>
      </c>
      <c r="V7" s="40">
        <f>IF(V6="","",V6)</f>
        <v/>
      </c>
      <c r="W7" s="40">
        <f>IF(W6="","",W6)</f>
        <v/>
      </c>
      <c r="X7" s="40">
        <f>IF(X6="","",X6)</f>
        <v/>
      </c>
      <c r="Y7" s="40">
        <f>IF(Y6="","",Y6)</f>
        <v/>
      </c>
      <c r="Z7" s="40">
        <f>IF(Z6="","",Z6)</f>
        <v/>
      </c>
      <c r="AA7" s="40">
        <f>IF(AA6="","",AA6)</f>
        <v/>
      </c>
      <c r="AB7" s="40">
        <f>IF(AB6="","",AB6)</f>
        <v/>
      </c>
      <c r="AC7" s="40">
        <f>IF(AC6="","",AC6)</f>
        <v/>
      </c>
      <c r="AD7" s="40">
        <f>IF(AD6="","",AD6)</f>
        <v/>
      </c>
      <c r="AE7" s="40">
        <f>IF(AE6="","",AE6)</f>
        <v/>
      </c>
      <c r="AF7" s="40">
        <f>IF(AF6="","",AF6)</f>
        <v/>
      </c>
      <c r="AG7" s="40">
        <f>IF(AG6="","",AG6)</f>
        <v/>
      </c>
      <c r="AH7" s="41" t="n"/>
    </row>
    <row r="8" ht="15" customHeight="1">
      <c r="A8" s="42" t="n">
        <v>1</v>
      </c>
      <c r="B8" s="43">
        <f>IF('Mapa de férias'!$B$10="","",'Mapa de férias'!$B$10)</f>
        <v/>
      </c>
      <c r="C8" s="44">
        <f>IF(OR($B8="",C$6=""),"",IF(AND(NETWORKDAYS(C$6,C$6,'Feriados'!$F$7:$F$22)=1,OR(AND(C$6&gt;='Mapa de férias'!$E$10,C$6&lt;='Mapa de férias'!$F$10),AND(C$6&gt;='Mapa de férias'!$G$10,C$6&lt;='Mapa de férias'!$H$10),AND(C$6&gt;='Mapa de férias'!$I$10,C$6&lt;='Mapa de férias'!$J$10))),"F",""))</f>
        <v/>
      </c>
      <c r="D8" s="44">
        <f>IF(OR($B8="",D$6=""),"",IF(AND(NETWORKDAYS(D$6,D$6,'Feriados'!$F$7:$F$22)=1,OR(AND(D$6&gt;='Mapa de férias'!$E$10,D$6&lt;='Mapa de férias'!$F$10),AND(D$6&gt;='Mapa de férias'!$G$10,D$6&lt;='Mapa de férias'!$H$10),AND(D$6&gt;='Mapa de férias'!$I$10,D$6&lt;='Mapa de férias'!$J$10))),"F",""))</f>
        <v/>
      </c>
      <c r="E8" s="44">
        <f>IF(OR($B8="",E$6=""),"",IF(AND(NETWORKDAYS(E$6,E$6,'Feriados'!$F$7:$F$22)=1,OR(AND(E$6&gt;='Mapa de férias'!$E$10,E$6&lt;='Mapa de férias'!$F$10),AND(E$6&gt;='Mapa de férias'!$G$10,E$6&lt;='Mapa de férias'!$H$10),AND(E$6&gt;='Mapa de férias'!$I$10,E$6&lt;='Mapa de férias'!$J$10))),"F",""))</f>
        <v/>
      </c>
      <c r="F8" s="44">
        <f>IF(OR($B8="",F$6=""),"",IF(AND(NETWORKDAYS(F$6,F$6,'Feriados'!$F$7:$F$22)=1,OR(AND(F$6&gt;='Mapa de férias'!$E$10,F$6&lt;='Mapa de férias'!$F$10),AND(F$6&gt;='Mapa de férias'!$G$10,F$6&lt;='Mapa de férias'!$H$10),AND(F$6&gt;='Mapa de férias'!$I$10,F$6&lt;='Mapa de férias'!$J$10))),"F",""))</f>
        <v/>
      </c>
      <c r="G8" s="44">
        <f>IF(OR($B8="",G$6=""),"",IF(AND(NETWORKDAYS(G$6,G$6,'Feriados'!$F$7:$F$22)=1,OR(AND(G$6&gt;='Mapa de férias'!$E$10,G$6&lt;='Mapa de férias'!$F$10),AND(G$6&gt;='Mapa de férias'!$G$10,G$6&lt;='Mapa de férias'!$H$10),AND(G$6&gt;='Mapa de férias'!$I$10,G$6&lt;='Mapa de férias'!$J$10))),"F",""))</f>
        <v/>
      </c>
      <c r="H8" s="44">
        <f>IF(OR($B8="",H$6=""),"",IF(AND(NETWORKDAYS(H$6,H$6,'Feriados'!$F$7:$F$22)=1,OR(AND(H$6&gt;='Mapa de férias'!$E$10,H$6&lt;='Mapa de férias'!$F$10),AND(H$6&gt;='Mapa de férias'!$G$10,H$6&lt;='Mapa de férias'!$H$10),AND(H$6&gt;='Mapa de férias'!$I$10,H$6&lt;='Mapa de férias'!$J$10))),"F",""))</f>
        <v/>
      </c>
      <c r="I8" s="44">
        <f>IF(OR($B8="",I$6=""),"",IF(AND(NETWORKDAYS(I$6,I$6,'Feriados'!$F$7:$F$22)=1,OR(AND(I$6&gt;='Mapa de férias'!$E$10,I$6&lt;='Mapa de férias'!$F$10),AND(I$6&gt;='Mapa de férias'!$G$10,I$6&lt;='Mapa de férias'!$H$10),AND(I$6&gt;='Mapa de férias'!$I$10,I$6&lt;='Mapa de férias'!$J$10))),"F",""))</f>
        <v/>
      </c>
      <c r="J8" s="44">
        <f>IF(OR($B8="",J$6=""),"",IF(AND(NETWORKDAYS(J$6,J$6,'Feriados'!$F$7:$F$22)=1,OR(AND(J$6&gt;='Mapa de férias'!$E$10,J$6&lt;='Mapa de férias'!$F$10),AND(J$6&gt;='Mapa de férias'!$G$10,J$6&lt;='Mapa de férias'!$H$10),AND(J$6&gt;='Mapa de férias'!$I$10,J$6&lt;='Mapa de férias'!$J$10))),"F",""))</f>
        <v/>
      </c>
      <c r="K8" s="44">
        <f>IF(OR($B8="",K$6=""),"",IF(AND(NETWORKDAYS(K$6,K$6,'Feriados'!$F$7:$F$22)=1,OR(AND(K$6&gt;='Mapa de férias'!$E$10,K$6&lt;='Mapa de férias'!$F$10),AND(K$6&gt;='Mapa de férias'!$G$10,K$6&lt;='Mapa de férias'!$H$10),AND(K$6&gt;='Mapa de férias'!$I$10,K$6&lt;='Mapa de férias'!$J$10))),"F",""))</f>
        <v/>
      </c>
      <c r="L8" s="44">
        <f>IF(OR($B8="",L$6=""),"",IF(AND(NETWORKDAYS(L$6,L$6,'Feriados'!$F$7:$F$22)=1,OR(AND(L$6&gt;='Mapa de férias'!$E$10,L$6&lt;='Mapa de férias'!$F$10),AND(L$6&gt;='Mapa de férias'!$G$10,L$6&lt;='Mapa de férias'!$H$10),AND(L$6&gt;='Mapa de férias'!$I$10,L$6&lt;='Mapa de férias'!$J$10))),"F",""))</f>
        <v/>
      </c>
      <c r="M8" s="44">
        <f>IF(OR($B8="",M$6=""),"",IF(AND(NETWORKDAYS(M$6,M$6,'Feriados'!$F$7:$F$22)=1,OR(AND(M$6&gt;='Mapa de férias'!$E$10,M$6&lt;='Mapa de férias'!$F$10),AND(M$6&gt;='Mapa de férias'!$G$10,M$6&lt;='Mapa de férias'!$H$10),AND(M$6&gt;='Mapa de férias'!$I$10,M$6&lt;='Mapa de férias'!$J$10))),"F",""))</f>
        <v/>
      </c>
      <c r="N8" s="44">
        <f>IF(OR($B8="",N$6=""),"",IF(AND(NETWORKDAYS(N$6,N$6,'Feriados'!$F$7:$F$22)=1,OR(AND(N$6&gt;='Mapa de férias'!$E$10,N$6&lt;='Mapa de férias'!$F$10),AND(N$6&gt;='Mapa de férias'!$G$10,N$6&lt;='Mapa de férias'!$H$10),AND(N$6&gt;='Mapa de férias'!$I$10,N$6&lt;='Mapa de férias'!$J$10))),"F",""))</f>
        <v/>
      </c>
      <c r="O8" s="44">
        <f>IF(OR($B8="",O$6=""),"",IF(AND(NETWORKDAYS(O$6,O$6,'Feriados'!$F$7:$F$22)=1,OR(AND(O$6&gt;='Mapa de férias'!$E$10,O$6&lt;='Mapa de férias'!$F$10),AND(O$6&gt;='Mapa de férias'!$G$10,O$6&lt;='Mapa de férias'!$H$10),AND(O$6&gt;='Mapa de férias'!$I$10,O$6&lt;='Mapa de férias'!$J$10))),"F",""))</f>
        <v/>
      </c>
      <c r="P8" s="44">
        <f>IF(OR($B8="",P$6=""),"",IF(AND(NETWORKDAYS(P$6,P$6,'Feriados'!$F$7:$F$22)=1,OR(AND(P$6&gt;='Mapa de férias'!$E$10,P$6&lt;='Mapa de férias'!$F$10),AND(P$6&gt;='Mapa de férias'!$G$10,P$6&lt;='Mapa de férias'!$H$10),AND(P$6&gt;='Mapa de férias'!$I$10,P$6&lt;='Mapa de férias'!$J$10))),"F",""))</f>
        <v/>
      </c>
      <c r="Q8" s="44">
        <f>IF(OR($B8="",Q$6=""),"",IF(AND(NETWORKDAYS(Q$6,Q$6,'Feriados'!$F$7:$F$22)=1,OR(AND(Q$6&gt;='Mapa de férias'!$E$10,Q$6&lt;='Mapa de férias'!$F$10),AND(Q$6&gt;='Mapa de férias'!$G$10,Q$6&lt;='Mapa de férias'!$H$10),AND(Q$6&gt;='Mapa de férias'!$I$10,Q$6&lt;='Mapa de férias'!$J$10))),"F",""))</f>
        <v/>
      </c>
      <c r="R8" s="44">
        <f>IF(OR($B8="",R$6=""),"",IF(AND(NETWORKDAYS(R$6,R$6,'Feriados'!$F$7:$F$22)=1,OR(AND(R$6&gt;='Mapa de férias'!$E$10,R$6&lt;='Mapa de férias'!$F$10),AND(R$6&gt;='Mapa de férias'!$G$10,R$6&lt;='Mapa de férias'!$H$10),AND(R$6&gt;='Mapa de férias'!$I$10,R$6&lt;='Mapa de férias'!$J$10))),"F",""))</f>
        <v/>
      </c>
      <c r="S8" s="44">
        <f>IF(OR($B8="",S$6=""),"",IF(AND(NETWORKDAYS(S$6,S$6,'Feriados'!$F$7:$F$22)=1,OR(AND(S$6&gt;='Mapa de férias'!$E$10,S$6&lt;='Mapa de férias'!$F$10),AND(S$6&gt;='Mapa de férias'!$G$10,S$6&lt;='Mapa de férias'!$H$10),AND(S$6&gt;='Mapa de férias'!$I$10,S$6&lt;='Mapa de férias'!$J$10))),"F",""))</f>
        <v/>
      </c>
      <c r="T8" s="44">
        <f>IF(OR($B8="",T$6=""),"",IF(AND(NETWORKDAYS(T$6,T$6,'Feriados'!$F$7:$F$22)=1,OR(AND(T$6&gt;='Mapa de férias'!$E$10,T$6&lt;='Mapa de férias'!$F$10),AND(T$6&gt;='Mapa de férias'!$G$10,T$6&lt;='Mapa de férias'!$H$10),AND(T$6&gt;='Mapa de férias'!$I$10,T$6&lt;='Mapa de férias'!$J$10))),"F",""))</f>
        <v/>
      </c>
      <c r="U8" s="44">
        <f>IF(OR($B8="",U$6=""),"",IF(AND(NETWORKDAYS(U$6,U$6,'Feriados'!$F$7:$F$22)=1,OR(AND(U$6&gt;='Mapa de férias'!$E$10,U$6&lt;='Mapa de férias'!$F$10),AND(U$6&gt;='Mapa de férias'!$G$10,U$6&lt;='Mapa de férias'!$H$10),AND(U$6&gt;='Mapa de férias'!$I$10,U$6&lt;='Mapa de férias'!$J$10))),"F",""))</f>
        <v/>
      </c>
      <c r="V8" s="44">
        <f>IF(OR($B8="",V$6=""),"",IF(AND(NETWORKDAYS(V$6,V$6,'Feriados'!$F$7:$F$22)=1,OR(AND(V$6&gt;='Mapa de férias'!$E$10,V$6&lt;='Mapa de férias'!$F$10),AND(V$6&gt;='Mapa de férias'!$G$10,V$6&lt;='Mapa de férias'!$H$10),AND(V$6&gt;='Mapa de férias'!$I$10,V$6&lt;='Mapa de férias'!$J$10))),"F",""))</f>
        <v/>
      </c>
      <c r="W8" s="44">
        <f>IF(OR($B8="",W$6=""),"",IF(AND(NETWORKDAYS(W$6,W$6,'Feriados'!$F$7:$F$22)=1,OR(AND(W$6&gt;='Mapa de férias'!$E$10,W$6&lt;='Mapa de férias'!$F$10),AND(W$6&gt;='Mapa de férias'!$G$10,W$6&lt;='Mapa de férias'!$H$10),AND(W$6&gt;='Mapa de férias'!$I$10,W$6&lt;='Mapa de férias'!$J$10))),"F",""))</f>
        <v/>
      </c>
      <c r="X8" s="44">
        <f>IF(OR($B8="",X$6=""),"",IF(AND(NETWORKDAYS(X$6,X$6,'Feriados'!$F$7:$F$22)=1,OR(AND(X$6&gt;='Mapa de férias'!$E$10,X$6&lt;='Mapa de férias'!$F$10),AND(X$6&gt;='Mapa de férias'!$G$10,X$6&lt;='Mapa de férias'!$H$10),AND(X$6&gt;='Mapa de férias'!$I$10,X$6&lt;='Mapa de férias'!$J$10))),"F",""))</f>
        <v/>
      </c>
      <c r="Y8" s="44">
        <f>IF(OR($B8="",Y$6=""),"",IF(AND(NETWORKDAYS(Y$6,Y$6,'Feriados'!$F$7:$F$22)=1,OR(AND(Y$6&gt;='Mapa de férias'!$E$10,Y$6&lt;='Mapa de férias'!$F$10),AND(Y$6&gt;='Mapa de férias'!$G$10,Y$6&lt;='Mapa de férias'!$H$10),AND(Y$6&gt;='Mapa de férias'!$I$10,Y$6&lt;='Mapa de férias'!$J$10))),"F",""))</f>
        <v/>
      </c>
      <c r="Z8" s="44">
        <f>IF(OR($B8="",Z$6=""),"",IF(AND(NETWORKDAYS(Z$6,Z$6,'Feriados'!$F$7:$F$22)=1,OR(AND(Z$6&gt;='Mapa de férias'!$E$10,Z$6&lt;='Mapa de férias'!$F$10),AND(Z$6&gt;='Mapa de férias'!$G$10,Z$6&lt;='Mapa de férias'!$H$10),AND(Z$6&gt;='Mapa de férias'!$I$10,Z$6&lt;='Mapa de férias'!$J$10))),"F",""))</f>
        <v/>
      </c>
      <c r="AA8" s="44">
        <f>IF(OR($B8="",AA$6=""),"",IF(AND(NETWORKDAYS(AA$6,AA$6,'Feriados'!$F$7:$F$22)=1,OR(AND(AA$6&gt;='Mapa de férias'!$E$10,AA$6&lt;='Mapa de férias'!$F$10),AND(AA$6&gt;='Mapa de férias'!$G$10,AA$6&lt;='Mapa de férias'!$H$10),AND(AA$6&gt;='Mapa de férias'!$I$10,AA$6&lt;='Mapa de férias'!$J$10))),"F",""))</f>
        <v/>
      </c>
      <c r="AB8" s="44">
        <f>IF(OR($B8="",AB$6=""),"",IF(AND(NETWORKDAYS(AB$6,AB$6,'Feriados'!$F$7:$F$22)=1,OR(AND(AB$6&gt;='Mapa de férias'!$E$10,AB$6&lt;='Mapa de férias'!$F$10),AND(AB$6&gt;='Mapa de férias'!$G$10,AB$6&lt;='Mapa de férias'!$H$10),AND(AB$6&gt;='Mapa de férias'!$I$10,AB$6&lt;='Mapa de férias'!$J$10))),"F",""))</f>
        <v/>
      </c>
      <c r="AC8" s="44">
        <f>IF(OR($B8="",AC$6=""),"",IF(AND(NETWORKDAYS(AC$6,AC$6,'Feriados'!$F$7:$F$22)=1,OR(AND(AC$6&gt;='Mapa de férias'!$E$10,AC$6&lt;='Mapa de férias'!$F$10),AND(AC$6&gt;='Mapa de férias'!$G$10,AC$6&lt;='Mapa de férias'!$H$10),AND(AC$6&gt;='Mapa de férias'!$I$10,AC$6&lt;='Mapa de férias'!$J$10))),"F",""))</f>
        <v/>
      </c>
      <c r="AD8" s="44">
        <f>IF(OR($B8="",AD$6=""),"",IF(AND(NETWORKDAYS(AD$6,AD$6,'Feriados'!$F$7:$F$22)=1,OR(AND(AD$6&gt;='Mapa de férias'!$E$10,AD$6&lt;='Mapa de férias'!$F$10),AND(AD$6&gt;='Mapa de férias'!$G$10,AD$6&lt;='Mapa de férias'!$H$10),AND(AD$6&gt;='Mapa de férias'!$I$10,AD$6&lt;='Mapa de férias'!$J$10))),"F",""))</f>
        <v/>
      </c>
      <c r="AE8" s="44">
        <f>IF(OR($B8="",AE$6=""),"",IF(AND(NETWORKDAYS(AE$6,AE$6,'Feriados'!$F$7:$F$22)=1,OR(AND(AE$6&gt;='Mapa de férias'!$E$10,AE$6&lt;='Mapa de férias'!$F$10),AND(AE$6&gt;='Mapa de férias'!$G$10,AE$6&lt;='Mapa de férias'!$H$10),AND(AE$6&gt;='Mapa de férias'!$I$10,AE$6&lt;='Mapa de férias'!$J$10))),"F",""))</f>
        <v/>
      </c>
      <c r="AF8" s="44">
        <f>IF(OR($B8="",AF$6=""),"",IF(AND(NETWORKDAYS(AF$6,AF$6,'Feriados'!$F$7:$F$22)=1,OR(AND(AF$6&gt;='Mapa de férias'!$E$10,AF$6&lt;='Mapa de férias'!$F$10),AND(AF$6&gt;='Mapa de férias'!$G$10,AF$6&lt;='Mapa de férias'!$H$10),AND(AF$6&gt;='Mapa de férias'!$I$10,AF$6&lt;='Mapa de férias'!$J$10))),"F",""))</f>
        <v/>
      </c>
      <c r="AG8" s="44">
        <f>IF(OR($B8="",AG$6=""),"",IF(AND(NETWORKDAYS(AG$6,AG$6,'Feriados'!$F$7:$F$22)=1,OR(AND(AG$6&gt;='Mapa de férias'!$E$10,AG$6&lt;='Mapa de férias'!$F$10),AND(AG$6&gt;='Mapa de férias'!$G$10,AG$6&lt;='Mapa de férias'!$H$10),AND(AG$6&gt;='Mapa de férias'!$I$10,AG$6&lt;='Mapa de férias'!$J$10))),"F",""))</f>
        <v/>
      </c>
      <c r="AH8" s="45">
        <f>IF($B8="","",COUNTIF(C8:AG8,"F"))</f>
        <v/>
      </c>
    </row>
    <row r="9" ht="15" customHeight="1">
      <c r="A9" s="42" t="n">
        <v>2</v>
      </c>
      <c r="B9" s="43">
        <f>IF('Mapa de férias'!$B$11="","",'Mapa de férias'!$B$11)</f>
        <v/>
      </c>
      <c r="C9" s="44">
        <f>IF(OR($B9="",C$6=""),"",IF(AND(NETWORKDAYS(C$6,C$6,'Feriados'!$F$7:$F$22)=1,OR(AND(C$6&gt;='Mapa de férias'!$E$11,C$6&lt;='Mapa de férias'!$F$11),AND(C$6&gt;='Mapa de férias'!$G$11,C$6&lt;='Mapa de férias'!$H$11),AND(C$6&gt;='Mapa de férias'!$I$11,C$6&lt;='Mapa de férias'!$J$11))),"F",""))</f>
        <v/>
      </c>
      <c r="D9" s="44">
        <f>IF(OR($B9="",D$6=""),"",IF(AND(NETWORKDAYS(D$6,D$6,'Feriados'!$F$7:$F$22)=1,OR(AND(D$6&gt;='Mapa de férias'!$E$11,D$6&lt;='Mapa de férias'!$F$11),AND(D$6&gt;='Mapa de férias'!$G$11,D$6&lt;='Mapa de férias'!$H$11),AND(D$6&gt;='Mapa de férias'!$I$11,D$6&lt;='Mapa de férias'!$J$11))),"F",""))</f>
        <v/>
      </c>
      <c r="E9" s="44">
        <f>IF(OR($B9="",E$6=""),"",IF(AND(NETWORKDAYS(E$6,E$6,'Feriados'!$F$7:$F$22)=1,OR(AND(E$6&gt;='Mapa de férias'!$E$11,E$6&lt;='Mapa de férias'!$F$11),AND(E$6&gt;='Mapa de férias'!$G$11,E$6&lt;='Mapa de férias'!$H$11),AND(E$6&gt;='Mapa de férias'!$I$11,E$6&lt;='Mapa de férias'!$J$11))),"F",""))</f>
        <v/>
      </c>
      <c r="F9" s="44">
        <f>IF(OR($B9="",F$6=""),"",IF(AND(NETWORKDAYS(F$6,F$6,'Feriados'!$F$7:$F$22)=1,OR(AND(F$6&gt;='Mapa de férias'!$E$11,F$6&lt;='Mapa de férias'!$F$11),AND(F$6&gt;='Mapa de férias'!$G$11,F$6&lt;='Mapa de férias'!$H$11),AND(F$6&gt;='Mapa de férias'!$I$11,F$6&lt;='Mapa de férias'!$J$11))),"F",""))</f>
        <v/>
      </c>
      <c r="G9" s="44">
        <f>IF(OR($B9="",G$6=""),"",IF(AND(NETWORKDAYS(G$6,G$6,'Feriados'!$F$7:$F$22)=1,OR(AND(G$6&gt;='Mapa de férias'!$E$11,G$6&lt;='Mapa de férias'!$F$11),AND(G$6&gt;='Mapa de férias'!$G$11,G$6&lt;='Mapa de férias'!$H$11),AND(G$6&gt;='Mapa de férias'!$I$11,G$6&lt;='Mapa de férias'!$J$11))),"F",""))</f>
        <v/>
      </c>
      <c r="H9" s="44">
        <f>IF(OR($B9="",H$6=""),"",IF(AND(NETWORKDAYS(H$6,H$6,'Feriados'!$F$7:$F$22)=1,OR(AND(H$6&gt;='Mapa de férias'!$E$11,H$6&lt;='Mapa de férias'!$F$11),AND(H$6&gt;='Mapa de férias'!$G$11,H$6&lt;='Mapa de férias'!$H$11),AND(H$6&gt;='Mapa de férias'!$I$11,H$6&lt;='Mapa de férias'!$J$11))),"F",""))</f>
        <v/>
      </c>
      <c r="I9" s="44">
        <f>IF(OR($B9="",I$6=""),"",IF(AND(NETWORKDAYS(I$6,I$6,'Feriados'!$F$7:$F$22)=1,OR(AND(I$6&gt;='Mapa de férias'!$E$11,I$6&lt;='Mapa de férias'!$F$11),AND(I$6&gt;='Mapa de férias'!$G$11,I$6&lt;='Mapa de férias'!$H$11),AND(I$6&gt;='Mapa de férias'!$I$11,I$6&lt;='Mapa de férias'!$J$11))),"F",""))</f>
        <v/>
      </c>
      <c r="J9" s="44">
        <f>IF(OR($B9="",J$6=""),"",IF(AND(NETWORKDAYS(J$6,J$6,'Feriados'!$F$7:$F$22)=1,OR(AND(J$6&gt;='Mapa de férias'!$E$11,J$6&lt;='Mapa de férias'!$F$11),AND(J$6&gt;='Mapa de férias'!$G$11,J$6&lt;='Mapa de férias'!$H$11),AND(J$6&gt;='Mapa de férias'!$I$11,J$6&lt;='Mapa de férias'!$J$11))),"F",""))</f>
        <v/>
      </c>
      <c r="K9" s="44">
        <f>IF(OR($B9="",K$6=""),"",IF(AND(NETWORKDAYS(K$6,K$6,'Feriados'!$F$7:$F$22)=1,OR(AND(K$6&gt;='Mapa de férias'!$E$11,K$6&lt;='Mapa de férias'!$F$11),AND(K$6&gt;='Mapa de férias'!$G$11,K$6&lt;='Mapa de férias'!$H$11),AND(K$6&gt;='Mapa de férias'!$I$11,K$6&lt;='Mapa de férias'!$J$11))),"F",""))</f>
        <v/>
      </c>
      <c r="L9" s="44">
        <f>IF(OR($B9="",L$6=""),"",IF(AND(NETWORKDAYS(L$6,L$6,'Feriados'!$F$7:$F$22)=1,OR(AND(L$6&gt;='Mapa de férias'!$E$11,L$6&lt;='Mapa de férias'!$F$11),AND(L$6&gt;='Mapa de férias'!$G$11,L$6&lt;='Mapa de férias'!$H$11),AND(L$6&gt;='Mapa de férias'!$I$11,L$6&lt;='Mapa de férias'!$J$11))),"F",""))</f>
        <v/>
      </c>
      <c r="M9" s="44">
        <f>IF(OR($B9="",M$6=""),"",IF(AND(NETWORKDAYS(M$6,M$6,'Feriados'!$F$7:$F$22)=1,OR(AND(M$6&gt;='Mapa de férias'!$E$11,M$6&lt;='Mapa de férias'!$F$11),AND(M$6&gt;='Mapa de férias'!$G$11,M$6&lt;='Mapa de férias'!$H$11),AND(M$6&gt;='Mapa de férias'!$I$11,M$6&lt;='Mapa de férias'!$J$11))),"F",""))</f>
        <v/>
      </c>
      <c r="N9" s="44">
        <f>IF(OR($B9="",N$6=""),"",IF(AND(NETWORKDAYS(N$6,N$6,'Feriados'!$F$7:$F$22)=1,OR(AND(N$6&gt;='Mapa de férias'!$E$11,N$6&lt;='Mapa de férias'!$F$11),AND(N$6&gt;='Mapa de férias'!$G$11,N$6&lt;='Mapa de férias'!$H$11),AND(N$6&gt;='Mapa de férias'!$I$11,N$6&lt;='Mapa de férias'!$J$11))),"F",""))</f>
        <v/>
      </c>
      <c r="O9" s="44">
        <f>IF(OR($B9="",O$6=""),"",IF(AND(NETWORKDAYS(O$6,O$6,'Feriados'!$F$7:$F$22)=1,OR(AND(O$6&gt;='Mapa de férias'!$E$11,O$6&lt;='Mapa de férias'!$F$11),AND(O$6&gt;='Mapa de férias'!$G$11,O$6&lt;='Mapa de férias'!$H$11),AND(O$6&gt;='Mapa de férias'!$I$11,O$6&lt;='Mapa de férias'!$J$11))),"F",""))</f>
        <v/>
      </c>
      <c r="P9" s="44">
        <f>IF(OR($B9="",P$6=""),"",IF(AND(NETWORKDAYS(P$6,P$6,'Feriados'!$F$7:$F$22)=1,OR(AND(P$6&gt;='Mapa de férias'!$E$11,P$6&lt;='Mapa de férias'!$F$11),AND(P$6&gt;='Mapa de férias'!$G$11,P$6&lt;='Mapa de férias'!$H$11),AND(P$6&gt;='Mapa de férias'!$I$11,P$6&lt;='Mapa de férias'!$J$11))),"F",""))</f>
        <v/>
      </c>
      <c r="Q9" s="44">
        <f>IF(OR($B9="",Q$6=""),"",IF(AND(NETWORKDAYS(Q$6,Q$6,'Feriados'!$F$7:$F$22)=1,OR(AND(Q$6&gt;='Mapa de férias'!$E$11,Q$6&lt;='Mapa de férias'!$F$11),AND(Q$6&gt;='Mapa de férias'!$G$11,Q$6&lt;='Mapa de férias'!$H$11),AND(Q$6&gt;='Mapa de férias'!$I$11,Q$6&lt;='Mapa de férias'!$J$11))),"F",""))</f>
        <v/>
      </c>
      <c r="R9" s="44">
        <f>IF(OR($B9="",R$6=""),"",IF(AND(NETWORKDAYS(R$6,R$6,'Feriados'!$F$7:$F$22)=1,OR(AND(R$6&gt;='Mapa de férias'!$E$11,R$6&lt;='Mapa de férias'!$F$11),AND(R$6&gt;='Mapa de férias'!$G$11,R$6&lt;='Mapa de férias'!$H$11),AND(R$6&gt;='Mapa de férias'!$I$11,R$6&lt;='Mapa de férias'!$J$11))),"F",""))</f>
        <v/>
      </c>
      <c r="S9" s="44">
        <f>IF(OR($B9="",S$6=""),"",IF(AND(NETWORKDAYS(S$6,S$6,'Feriados'!$F$7:$F$22)=1,OR(AND(S$6&gt;='Mapa de férias'!$E$11,S$6&lt;='Mapa de férias'!$F$11),AND(S$6&gt;='Mapa de férias'!$G$11,S$6&lt;='Mapa de férias'!$H$11),AND(S$6&gt;='Mapa de férias'!$I$11,S$6&lt;='Mapa de férias'!$J$11))),"F",""))</f>
        <v/>
      </c>
      <c r="T9" s="44">
        <f>IF(OR($B9="",T$6=""),"",IF(AND(NETWORKDAYS(T$6,T$6,'Feriados'!$F$7:$F$22)=1,OR(AND(T$6&gt;='Mapa de férias'!$E$11,T$6&lt;='Mapa de férias'!$F$11),AND(T$6&gt;='Mapa de férias'!$G$11,T$6&lt;='Mapa de férias'!$H$11),AND(T$6&gt;='Mapa de férias'!$I$11,T$6&lt;='Mapa de férias'!$J$11))),"F",""))</f>
        <v/>
      </c>
      <c r="U9" s="44">
        <f>IF(OR($B9="",U$6=""),"",IF(AND(NETWORKDAYS(U$6,U$6,'Feriados'!$F$7:$F$22)=1,OR(AND(U$6&gt;='Mapa de férias'!$E$11,U$6&lt;='Mapa de férias'!$F$11),AND(U$6&gt;='Mapa de férias'!$G$11,U$6&lt;='Mapa de férias'!$H$11),AND(U$6&gt;='Mapa de férias'!$I$11,U$6&lt;='Mapa de férias'!$J$11))),"F",""))</f>
        <v/>
      </c>
      <c r="V9" s="44">
        <f>IF(OR($B9="",V$6=""),"",IF(AND(NETWORKDAYS(V$6,V$6,'Feriados'!$F$7:$F$22)=1,OR(AND(V$6&gt;='Mapa de férias'!$E$11,V$6&lt;='Mapa de férias'!$F$11),AND(V$6&gt;='Mapa de férias'!$G$11,V$6&lt;='Mapa de férias'!$H$11),AND(V$6&gt;='Mapa de férias'!$I$11,V$6&lt;='Mapa de férias'!$J$11))),"F",""))</f>
        <v/>
      </c>
      <c r="W9" s="44">
        <f>IF(OR($B9="",W$6=""),"",IF(AND(NETWORKDAYS(W$6,W$6,'Feriados'!$F$7:$F$22)=1,OR(AND(W$6&gt;='Mapa de férias'!$E$11,W$6&lt;='Mapa de férias'!$F$11),AND(W$6&gt;='Mapa de férias'!$G$11,W$6&lt;='Mapa de férias'!$H$11),AND(W$6&gt;='Mapa de férias'!$I$11,W$6&lt;='Mapa de férias'!$J$11))),"F",""))</f>
        <v/>
      </c>
      <c r="X9" s="44">
        <f>IF(OR($B9="",X$6=""),"",IF(AND(NETWORKDAYS(X$6,X$6,'Feriados'!$F$7:$F$22)=1,OR(AND(X$6&gt;='Mapa de férias'!$E$11,X$6&lt;='Mapa de férias'!$F$11),AND(X$6&gt;='Mapa de férias'!$G$11,X$6&lt;='Mapa de férias'!$H$11),AND(X$6&gt;='Mapa de férias'!$I$11,X$6&lt;='Mapa de férias'!$J$11))),"F",""))</f>
        <v/>
      </c>
      <c r="Y9" s="44">
        <f>IF(OR($B9="",Y$6=""),"",IF(AND(NETWORKDAYS(Y$6,Y$6,'Feriados'!$F$7:$F$22)=1,OR(AND(Y$6&gt;='Mapa de férias'!$E$11,Y$6&lt;='Mapa de férias'!$F$11),AND(Y$6&gt;='Mapa de férias'!$G$11,Y$6&lt;='Mapa de férias'!$H$11),AND(Y$6&gt;='Mapa de férias'!$I$11,Y$6&lt;='Mapa de férias'!$J$11))),"F",""))</f>
        <v/>
      </c>
      <c r="Z9" s="44">
        <f>IF(OR($B9="",Z$6=""),"",IF(AND(NETWORKDAYS(Z$6,Z$6,'Feriados'!$F$7:$F$22)=1,OR(AND(Z$6&gt;='Mapa de férias'!$E$11,Z$6&lt;='Mapa de férias'!$F$11),AND(Z$6&gt;='Mapa de férias'!$G$11,Z$6&lt;='Mapa de férias'!$H$11),AND(Z$6&gt;='Mapa de férias'!$I$11,Z$6&lt;='Mapa de férias'!$J$11))),"F",""))</f>
        <v/>
      </c>
      <c r="AA9" s="44">
        <f>IF(OR($B9="",AA$6=""),"",IF(AND(NETWORKDAYS(AA$6,AA$6,'Feriados'!$F$7:$F$22)=1,OR(AND(AA$6&gt;='Mapa de férias'!$E$11,AA$6&lt;='Mapa de férias'!$F$11),AND(AA$6&gt;='Mapa de férias'!$G$11,AA$6&lt;='Mapa de férias'!$H$11),AND(AA$6&gt;='Mapa de férias'!$I$11,AA$6&lt;='Mapa de férias'!$J$11))),"F",""))</f>
        <v/>
      </c>
      <c r="AB9" s="44">
        <f>IF(OR($B9="",AB$6=""),"",IF(AND(NETWORKDAYS(AB$6,AB$6,'Feriados'!$F$7:$F$22)=1,OR(AND(AB$6&gt;='Mapa de férias'!$E$11,AB$6&lt;='Mapa de férias'!$F$11),AND(AB$6&gt;='Mapa de férias'!$G$11,AB$6&lt;='Mapa de férias'!$H$11),AND(AB$6&gt;='Mapa de férias'!$I$11,AB$6&lt;='Mapa de férias'!$J$11))),"F",""))</f>
        <v/>
      </c>
      <c r="AC9" s="44">
        <f>IF(OR($B9="",AC$6=""),"",IF(AND(NETWORKDAYS(AC$6,AC$6,'Feriados'!$F$7:$F$22)=1,OR(AND(AC$6&gt;='Mapa de férias'!$E$11,AC$6&lt;='Mapa de férias'!$F$11),AND(AC$6&gt;='Mapa de férias'!$G$11,AC$6&lt;='Mapa de férias'!$H$11),AND(AC$6&gt;='Mapa de férias'!$I$11,AC$6&lt;='Mapa de férias'!$J$11))),"F",""))</f>
        <v/>
      </c>
      <c r="AD9" s="44">
        <f>IF(OR($B9="",AD$6=""),"",IF(AND(NETWORKDAYS(AD$6,AD$6,'Feriados'!$F$7:$F$22)=1,OR(AND(AD$6&gt;='Mapa de férias'!$E$11,AD$6&lt;='Mapa de férias'!$F$11),AND(AD$6&gt;='Mapa de férias'!$G$11,AD$6&lt;='Mapa de férias'!$H$11),AND(AD$6&gt;='Mapa de férias'!$I$11,AD$6&lt;='Mapa de férias'!$J$11))),"F",""))</f>
        <v/>
      </c>
      <c r="AE9" s="44">
        <f>IF(OR($B9="",AE$6=""),"",IF(AND(NETWORKDAYS(AE$6,AE$6,'Feriados'!$F$7:$F$22)=1,OR(AND(AE$6&gt;='Mapa de férias'!$E$11,AE$6&lt;='Mapa de férias'!$F$11),AND(AE$6&gt;='Mapa de férias'!$G$11,AE$6&lt;='Mapa de férias'!$H$11),AND(AE$6&gt;='Mapa de férias'!$I$11,AE$6&lt;='Mapa de férias'!$J$11))),"F",""))</f>
        <v/>
      </c>
      <c r="AF9" s="44">
        <f>IF(OR($B9="",AF$6=""),"",IF(AND(NETWORKDAYS(AF$6,AF$6,'Feriados'!$F$7:$F$22)=1,OR(AND(AF$6&gt;='Mapa de férias'!$E$11,AF$6&lt;='Mapa de férias'!$F$11),AND(AF$6&gt;='Mapa de férias'!$G$11,AF$6&lt;='Mapa de férias'!$H$11),AND(AF$6&gt;='Mapa de férias'!$I$11,AF$6&lt;='Mapa de férias'!$J$11))),"F",""))</f>
        <v/>
      </c>
      <c r="AG9" s="44">
        <f>IF(OR($B9="",AG$6=""),"",IF(AND(NETWORKDAYS(AG$6,AG$6,'Feriados'!$F$7:$F$22)=1,OR(AND(AG$6&gt;='Mapa de férias'!$E$11,AG$6&lt;='Mapa de férias'!$F$11),AND(AG$6&gt;='Mapa de férias'!$G$11,AG$6&lt;='Mapa de férias'!$H$11),AND(AG$6&gt;='Mapa de férias'!$I$11,AG$6&lt;='Mapa de férias'!$J$11))),"F",""))</f>
        <v/>
      </c>
      <c r="AH9" s="45">
        <f>IF($B9="","",COUNTIF(C9:AG9,"F"))</f>
        <v/>
      </c>
    </row>
    <row r="10" ht="15" customHeight="1">
      <c r="A10" s="42" t="n">
        <v>3</v>
      </c>
      <c r="B10" s="43">
        <f>IF('Mapa de férias'!$B$12="","",'Mapa de férias'!$B$12)</f>
        <v/>
      </c>
      <c r="C10" s="44">
        <f>IF(OR($B10="",C$6=""),"",IF(AND(NETWORKDAYS(C$6,C$6,'Feriados'!$F$7:$F$22)=1,OR(AND(C$6&gt;='Mapa de férias'!$E$12,C$6&lt;='Mapa de férias'!$F$12),AND(C$6&gt;='Mapa de férias'!$G$12,C$6&lt;='Mapa de férias'!$H$12),AND(C$6&gt;='Mapa de férias'!$I$12,C$6&lt;='Mapa de férias'!$J$12))),"F",""))</f>
        <v/>
      </c>
      <c r="D10" s="44">
        <f>IF(OR($B10="",D$6=""),"",IF(AND(NETWORKDAYS(D$6,D$6,'Feriados'!$F$7:$F$22)=1,OR(AND(D$6&gt;='Mapa de férias'!$E$12,D$6&lt;='Mapa de férias'!$F$12),AND(D$6&gt;='Mapa de férias'!$G$12,D$6&lt;='Mapa de férias'!$H$12),AND(D$6&gt;='Mapa de férias'!$I$12,D$6&lt;='Mapa de férias'!$J$12))),"F",""))</f>
        <v/>
      </c>
      <c r="E10" s="44">
        <f>IF(OR($B10="",E$6=""),"",IF(AND(NETWORKDAYS(E$6,E$6,'Feriados'!$F$7:$F$22)=1,OR(AND(E$6&gt;='Mapa de férias'!$E$12,E$6&lt;='Mapa de férias'!$F$12),AND(E$6&gt;='Mapa de férias'!$G$12,E$6&lt;='Mapa de férias'!$H$12),AND(E$6&gt;='Mapa de férias'!$I$12,E$6&lt;='Mapa de férias'!$J$12))),"F",""))</f>
        <v/>
      </c>
      <c r="F10" s="44">
        <f>IF(OR($B10="",F$6=""),"",IF(AND(NETWORKDAYS(F$6,F$6,'Feriados'!$F$7:$F$22)=1,OR(AND(F$6&gt;='Mapa de férias'!$E$12,F$6&lt;='Mapa de férias'!$F$12),AND(F$6&gt;='Mapa de férias'!$G$12,F$6&lt;='Mapa de férias'!$H$12),AND(F$6&gt;='Mapa de férias'!$I$12,F$6&lt;='Mapa de férias'!$J$12))),"F",""))</f>
        <v/>
      </c>
      <c r="G10" s="44">
        <f>IF(OR($B10="",G$6=""),"",IF(AND(NETWORKDAYS(G$6,G$6,'Feriados'!$F$7:$F$22)=1,OR(AND(G$6&gt;='Mapa de férias'!$E$12,G$6&lt;='Mapa de férias'!$F$12),AND(G$6&gt;='Mapa de férias'!$G$12,G$6&lt;='Mapa de férias'!$H$12),AND(G$6&gt;='Mapa de férias'!$I$12,G$6&lt;='Mapa de férias'!$J$12))),"F",""))</f>
        <v/>
      </c>
      <c r="H10" s="44">
        <f>IF(OR($B10="",H$6=""),"",IF(AND(NETWORKDAYS(H$6,H$6,'Feriados'!$F$7:$F$22)=1,OR(AND(H$6&gt;='Mapa de férias'!$E$12,H$6&lt;='Mapa de férias'!$F$12),AND(H$6&gt;='Mapa de férias'!$G$12,H$6&lt;='Mapa de férias'!$H$12),AND(H$6&gt;='Mapa de férias'!$I$12,H$6&lt;='Mapa de férias'!$J$12))),"F",""))</f>
        <v/>
      </c>
      <c r="I10" s="44">
        <f>IF(OR($B10="",I$6=""),"",IF(AND(NETWORKDAYS(I$6,I$6,'Feriados'!$F$7:$F$22)=1,OR(AND(I$6&gt;='Mapa de férias'!$E$12,I$6&lt;='Mapa de férias'!$F$12),AND(I$6&gt;='Mapa de férias'!$G$12,I$6&lt;='Mapa de férias'!$H$12),AND(I$6&gt;='Mapa de férias'!$I$12,I$6&lt;='Mapa de férias'!$J$12))),"F",""))</f>
        <v/>
      </c>
      <c r="J10" s="44">
        <f>IF(OR($B10="",J$6=""),"",IF(AND(NETWORKDAYS(J$6,J$6,'Feriados'!$F$7:$F$22)=1,OR(AND(J$6&gt;='Mapa de férias'!$E$12,J$6&lt;='Mapa de férias'!$F$12),AND(J$6&gt;='Mapa de férias'!$G$12,J$6&lt;='Mapa de férias'!$H$12),AND(J$6&gt;='Mapa de férias'!$I$12,J$6&lt;='Mapa de férias'!$J$12))),"F",""))</f>
        <v/>
      </c>
      <c r="K10" s="44">
        <f>IF(OR($B10="",K$6=""),"",IF(AND(NETWORKDAYS(K$6,K$6,'Feriados'!$F$7:$F$22)=1,OR(AND(K$6&gt;='Mapa de férias'!$E$12,K$6&lt;='Mapa de férias'!$F$12),AND(K$6&gt;='Mapa de férias'!$G$12,K$6&lt;='Mapa de férias'!$H$12),AND(K$6&gt;='Mapa de férias'!$I$12,K$6&lt;='Mapa de férias'!$J$12))),"F",""))</f>
        <v/>
      </c>
      <c r="L10" s="44">
        <f>IF(OR($B10="",L$6=""),"",IF(AND(NETWORKDAYS(L$6,L$6,'Feriados'!$F$7:$F$22)=1,OR(AND(L$6&gt;='Mapa de férias'!$E$12,L$6&lt;='Mapa de férias'!$F$12),AND(L$6&gt;='Mapa de férias'!$G$12,L$6&lt;='Mapa de férias'!$H$12),AND(L$6&gt;='Mapa de férias'!$I$12,L$6&lt;='Mapa de férias'!$J$12))),"F",""))</f>
        <v/>
      </c>
      <c r="M10" s="44">
        <f>IF(OR($B10="",M$6=""),"",IF(AND(NETWORKDAYS(M$6,M$6,'Feriados'!$F$7:$F$22)=1,OR(AND(M$6&gt;='Mapa de férias'!$E$12,M$6&lt;='Mapa de férias'!$F$12),AND(M$6&gt;='Mapa de férias'!$G$12,M$6&lt;='Mapa de férias'!$H$12),AND(M$6&gt;='Mapa de férias'!$I$12,M$6&lt;='Mapa de férias'!$J$12))),"F",""))</f>
        <v/>
      </c>
      <c r="N10" s="44">
        <f>IF(OR($B10="",N$6=""),"",IF(AND(NETWORKDAYS(N$6,N$6,'Feriados'!$F$7:$F$22)=1,OR(AND(N$6&gt;='Mapa de férias'!$E$12,N$6&lt;='Mapa de férias'!$F$12),AND(N$6&gt;='Mapa de férias'!$G$12,N$6&lt;='Mapa de férias'!$H$12),AND(N$6&gt;='Mapa de férias'!$I$12,N$6&lt;='Mapa de férias'!$J$12))),"F",""))</f>
        <v/>
      </c>
      <c r="O10" s="44">
        <f>IF(OR($B10="",O$6=""),"",IF(AND(NETWORKDAYS(O$6,O$6,'Feriados'!$F$7:$F$22)=1,OR(AND(O$6&gt;='Mapa de férias'!$E$12,O$6&lt;='Mapa de férias'!$F$12),AND(O$6&gt;='Mapa de férias'!$G$12,O$6&lt;='Mapa de férias'!$H$12),AND(O$6&gt;='Mapa de férias'!$I$12,O$6&lt;='Mapa de férias'!$J$12))),"F",""))</f>
        <v/>
      </c>
      <c r="P10" s="44">
        <f>IF(OR($B10="",P$6=""),"",IF(AND(NETWORKDAYS(P$6,P$6,'Feriados'!$F$7:$F$22)=1,OR(AND(P$6&gt;='Mapa de férias'!$E$12,P$6&lt;='Mapa de férias'!$F$12),AND(P$6&gt;='Mapa de férias'!$G$12,P$6&lt;='Mapa de férias'!$H$12),AND(P$6&gt;='Mapa de férias'!$I$12,P$6&lt;='Mapa de férias'!$J$12))),"F",""))</f>
        <v/>
      </c>
      <c r="Q10" s="44">
        <f>IF(OR($B10="",Q$6=""),"",IF(AND(NETWORKDAYS(Q$6,Q$6,'Feriados'!$F$7:$F$22)=1,OR(AND(Q$6&gt;='Mapa de férias'!$E$12,Q$6&lt;='Mapa de férias'!$F$12),AND(Q$6&gt;='Mapa de férias'!$G$12,Q$6&lt;='Mapa de férias'!$H$12),AND(Q$6&gt;='Mapa de férias'!$I$12,Q$6&lt;='Mapa de férias'!$J$12))),"F",""))</f>
        <v/>
      </c>
      <c r="R10" s="44">
        <f>IF(OR($B10="",R$6=""),"",IF(AND(NETWORKDAYS(R$6,R$6,'Feriados'!$F$7:$F$22)=1,OR(AND(R$6&gt;='Mapa de férias'!$E$12,R$6&lt;='Mapa de férias'!$F$12),AND(R$6&gt;='Mapa de férias'!$G$12,R$6&lt;='Mapa de férias'!$H$12),AND(R$6&gt;='Mapa de férias'!$I$12,R$6&lt;='Mapa de férias'!$J$12))),"F",""))</f>
        <v/>
      </c>
      <c r="S10" s="44">
        <f>IF(OR($B10="",S$6=""),"",IF(AND(NETWORKDAYS(S$6,S$6,'Feriados'!$F$7:$F$22)=1,OR(AND(S$6&gt;='Mapa de férias'!$E$12,S$6&lt;='Mapa de férias'!$F$12),AND(S$6&gt;='Mapa de férias'!$G$12,S$6&lt;='Mapa de férias'!$H$12),AND(S$6&gt;='Mapa de férias'!$I$12,S$6&lt;='Mapa de férias'!$J$12))),"F",""))</f>
        <v/>
      </c>
      <c r="T10" s="44">
        <f>IF(OR($B10="",T$6=""),"",IF(AND(NETWORKDAYS(T$6,T$6,'Feriados'!$F$7:$F$22)=1,OR(AND(T$6&gt;='Mapa de férias'!$E$12,T$6&lt;='Mapa de férias'!$F$12),AND(T$6&gt;='Mapa de férias'!$G$12,T$6&lt;='Mapa de férias'!$H$12),AND(T$6&gt;='Mapa de férias'!$I$12,T$6&lt;='Mapa de férias'!$J$12))),"F",""))</f>
        <v/>
      </c>
      <c r="U10" s="44">
        <f>IF(OR($B10="",U$6=""),"",IF(AND(NETWORKDAYS(U$6,U$6,'Feriados'!$F$7:$F$22)=1,OR(AND(U$6&gt;='Mapa de férias'!$E$12,U$6&lt;='Mapa de férias'!$F$12),AND(U$6&gt;='Mapa de férias'!$G$12,U$6&lt;='Mapa de férias'!$H$12),AND(U$6&gt;='Mapa de férias'!$I$12,U$6&lt;='Mapa de férias'!$J$12))),"F",""))</f>
        <v/>
      </c>
      <c r="V10" s="44">
        <f>IF(OR($B10="",V$6=""),"",IF(AND(NETWORKDAYS(V$6,V$6,'Feriados'!$F$7:$F$22)=1,OR(AND(V$6&gt;='Mapa de férias'!$E$12,V$6&lt;='Mapa de férias'!$F$12),AND(V$6&gt;='Mapa de férias'!$G$12,V$6&lt;='Mapa de férias'!$H$12),AND(V$6&gt;='Mapa de férias'!$I$12,V$6&lt;='Mapa de férias'!$J$12))),"F",""))</f>
        <v/>
      </c>
      <c r="W10" s="44">
        <f>IF(OR($B10="",W$6=""),"",IF(AND(NETWORKDAYS(W$6,W$6,'Feriados'!$F$7:$F$22)=1,OR(AND(W$6&gt;='Mapa de férias'!$E$12,W$6&lt;='Mapa de férias'!$F$12),AND(W$6&gt;='Mapa de férias'!$G$12,W$6&lt;='Mapa de férias'!$H$12),AND(W$6&gt;='Mapa de férias'!$I$12,W$6&lt;='Mapa de férias'!$J$12))),"F",""))</f>
        <v/>
      </c>
      <c r="X10" s="44">
        <f>IF(OR($B10="",X$6=""),"",IF(AND(NETWORKDAYS(X$6,X$6,'Feriados'!$F$7:$F$22)=1,OR(AND(X$6&gt;='Mapa de férias'!$E$12,X$6&lt;='Mapa de férias'!$F$12),AND(X$6&gt;='Mapa de férias'!$G$12,X$6&lt;='Mapa de férias'!$H$12),AND(X$6&gt;='Mapa de férias'!$I$12,X$6&lt;='Mapa de férias'!$J$12))),"F",""))</f>
        <v/>
      </c>
      <c r="Y10" s="44">
        <f>IF(OR($B10="",Y$6=""),"",IF(AND(NETWORKDAYS(Y$6,Y$6,'Feriados'!$F$7:$F$22)=1,OR(AND(Y$6&gt;='Mapa de férias'!$E$12,Y$6&lt;='Mapa de férias'!$F$12),AND(Y$6&gt;='Mapa de férias'!$G$12,Y$6&lt;='Mapa de férias'!$H$12),AND(Y$6&gt;='Mapa de férias'!$I$12,Y$6&lt;='Mapa de férias'!$J$12))),"F",""))</f>
        <v/>
      </c>
      <c r="Z10" s="44">
        <f>IF(OR($B10="",Z$6=""),"",IF(AND(NETWORKDAYS(Z$6,Z$6,'Feriados'!$F$7:$F$22)=1,OR(AND(Z$6&gt;='Mapa de férias'!$E$12,Z$6&lt;='Mapa de férias'!$F$12),AND(Z$6&gt;='Mapa de férias'!$G$12,Z$6&lt;='Mapa de férias'!$H$12),AND(Z$6&gt;='Mapa de férias'!$I$12,Z$6&lt;='Mapa de férias'!$J$12))),"F",""))</f>
        <v/>
      </c>
      <c r="AA10" s="44">
        <f>IF(OR($B10="",AA$6=""),"",IF(AND(NETWORKDAYS(AA$6,AA$6,'Feriados'!$F$7:$F$22)=1,OR(AND(AA$6&gt;='Mapa de férias'!$E$12,AA$6&lt;='Mapa de férias'!$F$12),AND(AA$6&gt;='Mapa de férias'!$G$12,AA$6&lt;='Mapa de férias'!$H$12),AND(AA$6&gt;='Mapa de férias'!$I$12,AA$6&lt;='Mapa de férias'!$J$12))),"F",""))</f>
        <v/>
      </c>
      <c r="AB10" s="44">
        <f>IF(OR($B10="",AB$6=""),"",IF(AND(NETWORKDAYS(AB$6,AB$6,'Feriados'!$F$7:$F$22)=1,OR(AND(AB$6&gt;='Mapa de férias'!$E$12,AB$6&lt;='Mapa de férias'!$F$12),AND(AB$6&gt;='Mapa de férias'!$G$12,AB$6&lt;='Mapa de férias'!$H$12),AND(AB$6&gt;='Mapa de férias'!$I$12,AB$6&lt;='Mapa de férias'!$J$12))),"F",""))</f>
        <v/>
      </c>
      <c r="AC10" s="44">
        <f>IF(OR($B10="",AC$6=""),"",IF(AND(NETWORKDAYS(AC$6,AC$6,'Feriados'!$F$7:$F$22)=1,OR(AND(AC$6&gt;='Mapa de férias'!$E$12,AC$6&lt;='Mapa de férias'!$F$12),AND(AC$6&gt;='Mapa de férias'!$G$12,AC$6&lt;='Mapa de férias'!$H$12),AND(AC$6&gt;='Mapa de férias'!$I$12,AC$6&lt;='Mapa de férias'!$J$12))),"F",""))</f>
        <v/>
      </c>
      <c r="AD10" s="44">
        <f>IF(OR($B10="",AD$6=""),"",IF(AND(NETWORKDAYS(AD$6,AD$6,'Feriados'!$F$7:$F$22)=1,OR(AND(AD$6&gt;='Mapa de férias'!$E$12,AD$6&lt;='Mapa de férias'!$F$12),AND(AD$6&gt;='Mapa de férias'!$G$12,AD$6&lt;='Mapa de férias'!$H$12),AND(AD$6&gt;='Mapa de férias'!$I$12,AD$6&lt;='Mapa de férias'!$J$12))),"F",""))</f>
        <v/>
      </c>
      <c r="AE10" s="44">
        <f>IF(OR($B10="",AE$6=""),"",IF(AND(NETWORKDAYS(AE$6,AE$6,'Feriados'!$F$7:$F$22)=1,OR(AND(AE$6&gt;='Mapa de férias'!$E$12,AE$6&lt;='Mapa de férias'!$F$12),AND(AE$6&gt;='Mapa de férias'!$G$12,AE$6&lt;='Mapa de férias'!$H$12),AND(AE$6&gt;='Mapa de férias'!$I$12,AE$6&lt;='Mapa de férias'!$J$12))),"F",""))</f>
        <v/>
      </c>
      <c r="AF10" s="44">
        <f>IF(OR($B10="",AF$6=""),"",IF(AND(NETWORKDAYS(AF$6,AF$6,'Feriados'!$F$7:$F$22)=1,OR(AND(AF$6&gt;='Mapa de férias'!$E$12,AF$6&lt;='Mapa de férias'!$F$12),AND(AF$6&gt;='Mapa de férias'!$G$12,AF$6&lt;='Mapa de férias'!$H$12),AND(AF$6&gt;='Mapa de férias'!$I$12,AF$6&lt;='Mapa de férias'!$J$12))),"F",""))</f>
        <v/>
      </c>
      <c r="AG10" s="44">
        <f>IF(OR($B10="",AG$6=""),"",IF(AND(NETWORKDAYS(AG$6,AG$6,'Feriados'!$F$7:$F$22)=1,OR(AND(AG$6&gt;='Mapa de férias'!$E$12,AG$6&lt;='Mapa de férias'!$F$12),AND(AG$6&gt;='Mapa de férias'!$G$12,AG$6&lt;='Mapa de férias'!$H$12),AND(AG$6&gt;='Mapa de férias'!$I$12,AG$6&lt;='Mapa de férias'!$J$12))),"F",""))</f>
        <v/>
      </c>
      <c r="AH10" s="45">
        <f>IF($B10="","",COUNTIF(C10:AG10,"F"))</f>
        <v/>
      </c>
    </row>
    <row r="11" ht="15" customHeight="1">
      <c r="A11" s="42" t="n">
        <v>4</v>
      </c>
      <c r="B11" s="43">
        <f>IF('Mapa de férias'!$B$13="","",'Mapa de férias'!$B$13)</f>
        <v/>
      </c>
      <c r="C11" s="44">
        <f>IF(OR($B11="",C$6=""),"",IF(AND(NETWORKDAYS(C$6,C$6,'Feriados'!$F$7:$F$22)=1,OR(AND(C$6&gt;='Mapa de férias'!$E$13,C$6&lt;='Mapa de férias'!$F$13),AND(C$6&gt;='Mapa de férias'!$G$13,C$6&lt;='Mapa de férias'!$H$13),AND(C$6&gt;='Mapa de férias'!$I$13,C$6&lt;='Mapa de férias'!$J$13))),"F",""))</f>
        <v/>
      </c>
      <c r="D11" s="44">
        <f>IF(OR($B11="",D$6=""),"",IF(AND(NETWORKDAYS(D$6,D$6,'Feriados'!$F$7:$F$22)=1,OR(AND(D$6&gt;='Mapa de férias'!$E$13,D$6&lt;='Mapa de férias'!$F$13),AND(D$6&gt;='Mapa de férias'!$G$13,D$6&lt;='Mapa de férias'!$H$13),AND(D$6&gt;='Mapa de férias'!$I$13,D$6&lt;='Mapa de férias'!$J$13))),"F",""))</f>
        <v/>
      </c>
      <c r="E11" s="44">
        <f>IF(OR($B11="",E$6=""),"",IF(AND(NETWORKDAYS(E$6,E$6,'Feriados'!$F$7:$F$22)=1,OR(AND(E$6&gt;='Mapa de férias'!$E$13,E$6&lt;='Mapa de férias'!$F$13),AND(E$6&gt;='Mapa de férias'!$G$13,E$6&lt;='Mapa de férias'!$H$13),AND(E$6&gt;='Mapa de férias'!$I$13,E$6&lt;='Mapa de férias'!$J$13))),"F",""))</f>
        <v/>
      </c>
      <c r="F11" s="44">
        <f>IF(OR($B11="",F$6=""),"",IF(AND(NETWORKDAYS(F$6,F$6,'Feriados'!$F$7:$F$22)=1,OR(AND(F$6&gt;='Mapa de férias'!$E$13,F$6&lt;='Mapa de férias'!$F$13),AND(F$6&gt;='Mapa de férias'!$G$13,F$6&lt;='Mapa de férias'!$H$13),AND(F$6&gt;='Mapa de férias'!$I$13,F$6&lt;='Mapa de férias'!$J$13))),"F",""))</f>
        <v/>
      </c>
      <c r="G11" s="44">
        <f>IF(OR($B11="",G$6=""),"",IF(AND(NETWORKDAYS(G$6,G$6,'Feriados'!$F$7:$F$22)=1,OR(AND(G$6&gt;='Mapa de férias'!$E$13,G$6&lt;='Mapa de férias'!$F$13),AND(G$6&gt;='Mapa de férias'!$G$13,G$6&lt;='Mapa de férias'!$H$13),AND(G$6&gt;='Mapa de férias'!$I$13,G$6&lt;='Mapa de férias'!$J$13))),"F",""))</f>
        <v/>
      </c>
      <c r="H11" s="44">
        <f>IF(OR($B11="",H$6=""),"",IF(AND(NETWORKDAYS(H$6,H$6,'Feriados'!$F$7:$F$22)=1,OR(AND(H$6&gt;='Mapa de férias'!$E$13,H$6&lt;='Mapa de férias'!$F$13),AND(H$6&gt;='Mapa de férias'!$G$13,H$6&lt;='Mapa de férias'!$H$13),AND(H$6&gt;='Mapa de férias'!$I$13,H$6&lt;='Mapa de férias'!$J$13))),"F",""))</f>
        <v/>
      </c>
      <c r="I11" s="44">
        <f>IF(OR($B11="",I$6=""),"",IF(AND(NETWORKDAYS(I$6,I$6,'Feriados'!$F$7:$F$22)=1,OR(AND(I$6&gt;='Mapa de férias'!$E$13,I$6&lt;='Mapa de férias'!$F$13),AND(I$6&gt;='Mapa de férias'!$G$13,I$6&lt;='Mapa de férias'!$H$13),AND(I$6&gt;='Mapa de férias'!$I$13,I$6&lt;='Mapa de férias'!$J$13))),"F",""))</f>
        <v/>
      </c>
      <c r="J11" s="44">
        <f>IF(OR($B11="",J$6=""),"",IF(AND(NETWORKDAYS(J$6,J$6,'Feriados'!$F$7:$F$22)=1,OR(AND(J$6&gt;='Mapa de férias'!$E$13,J$6&lt;='Mapa de férias'!$F$13),AND(J$6&gt;='Mapa de férias'!$G$13,J$6&lt;='Mapa de férias'!$H$13),AND(J$6&gt;='Mapa de férias'!$I$13,J$6&lt;='Mapa de férias'!$J$13))),"F",""))</f>
        <v/>
      </c>
      <c r="K11" s="44">
        <f>IF(OR($B11="",K$6=""),"",IF(AND(NETWORKDAYS(K$6,K$6,'Feriados'!$F$7:$F$22)=1,OR(AND(K$6&gt;='Mapa de férias'!$E$13,K$6&lt;='Mapa de férias'!$F$13),AND(K$6&gt;='Mapa de férias'!$G$13,K$6&lt;='Mapa de férias'!$H$13),AND(K$6&gt;='Mapa de férias'!$I$13,K$6&lt;='Mapa de férias'!$J$13))),"F",""))</f>
        <v/>
      </c>
      <c r="L11" s="44">
        <f>IF(OR($B11="",L$6=""),"",IF(AND(NETWORKDAYS(L$6,L$6,'Feriados'!$F$7:$F$22)=1,OR(AND(L$6&gt;='Mapa de férias'!$E$13,L$6&lt;='Mapa de férias'!$F$13),AND(L$6&gt;='Mapa de férias'!$G$13,L$6&lt;='Mapa de férias'!$H$13),AND(L$6&gt;='Mapa de férias'!$I$13,L$6&lt;='Mapa de férias'!$J$13))),"F",""))</f>
        <v/>
      </c>
      <c r="M11" s="44">
        <f>IF(OR($B11="",M$6=""),"",IF(AND(NETWORKDAYS(M$6,M$6,'Feriados'!$F$7:$F$22)=1,OR(AND(M$6&gt;='Mapa de férias'!$E$13,M$6&lt;='Mapa de férias'!$F$13),AND(M$6&gt;='Mapa de férias'!$G$13,M$6&lt;='Mapa de férias'!$H$13),AND(M$6&gt;='Mapa de férias'!$I$13,M$6&lt;='Mapa de férias'!$J$13))),"F",""))</f>
        <v/>
      </c>
      <c r="N11" s="44">
        <f>IF(OR($B11="",N$6=""),"",IF(AND(NETWORKDAYS(N$6,N$6,'Feriados'!$F$7:$F$22)=1,OR(AND(N$6&gt;='Mapa de férias'!$E$13,N$6&lt;='Mapa de férias'!$F$13),AND(N$6&gt;='Mapa de férias'!$G$13,N$6&lt;='Mapa de férias'!$H$13),AND(N$6&gt;='Mapa de férias'!$I$13,N$6&lt;='Mapa de férias'!$J$13))),"F",""))</f>
        <v/>
      </c>
      <c r="O11" s="44">
        <f>IF(OR($B11="",O$6=""),"",IF(AND(NETWORKDAYS(O$6,O$6,'Feriados'!$F$7:$F$22)=1,OR(AND(O$6&gt;='Mapa de férias'!$E$13,O$6&lt;='Mapa de férias'!$F$13),AND(O$6&gt;='Mapa de férias'!$G$13,O$6&lt;='Mapa de férias'!$H$13),AND(O$6&gt;='Mapa de férias'!$I$13,O$6&lt;='Mapa de férias'!$J$13))),"F",""))</f>
        <v/>
      </c>
      <c r="P11" s="44">
        <f>IF(OR($B11="",P$6=""),"",IF(AND(NETWORKDAYS(P$6,P$6,'Feriados'!$F$7:$F$22)=1,OR(AND(P$6&gt;='Mapa de férias'!$E$13,P$6&lt;='Mapa de férias'!$F$13),AND(P$6&gt;='Mapa de férias'!$G$13,P$6&lt;='Mapa de férias'!$H$13),AND(P$6&gt;='Mapa de férias'!$I$13,P$6&lt;='Mapa de férias'!$J$13))),"F",""))</f>
        <v/>
      </c>
      <c r="Q11" s="44">
        <f>IF(OR($B11="",Q$6=""),"",IF(AND(NETWORKDAYS(Q$6,Q$6,'Feriados'!$F$7:$F$22)=1,OR(AND(Q$6&gt;='Mapa de férias'!$E$13,Q$6&lt;='Mapa de férias'!$F$13),AND(Q$6&gt;='Mapa de férias'!$G$13,Q$6&lt;='Mapa de férias'!$H$13),AND(Q$6&gt;='Mapa de férias'!$I$13,Q$6&lt;='Mapa de férias'!$J$13))),"F",""))</f>
        <v/>
      </c>
      <c r="R11" s="44">
        <f>IF(OR($B11="",R$6=""),"",IF(AND(NETWORKDAYS(R$6,R$6,'Feriados'!$F$7:$F$22)=1,OR(AND(R$6&gt;='Mapa de férias'!$E$13,R$6&lt;='Mapa de férias'!$F$13),AND(R$6&gt;='Mapa de férias'!$G$13,R$6&lt;='Mapa de férias'!$H$13),AND(R$6&gt;='Mapa de férias'!$I$13,R$6&lt;='Mapa de férias'!$J$13))),"F",""))</f>
        <v/>
      </c>
      <c r="S11" s="44">
        <f>IF(OR($B11="",S$6=""),"",IF(AND(NETWORKDAYS(S$6,S$6,'Feriados'!$F$7:$F$22)=1,OR(AND(S$6&gt;='Mapa de férias'!$E$13,S$6&lt;='Mapa de férias'!$F$13),AND(S$6&gt;='Mapa de férias'!$G$13,S$6&lt;='Mapa de férias'!$H$13),AND(S$6&gt;='Mapa de férias'!$I$13,S$6&lt;='Mapa de férias'!$J$13))),"F",""))</f>
        <v/>
      </c>
      <c r="T11" s="44">
        <f>IF(OR($B11="",T$6=""),"",IF(AND(NETWORKDAYS(T$6,T$6,'Feriados'!$F$7:$F$22)=1,OR(AND(T$6&gt;='Mapa de férias'!$E$13,T$6&lt;='Mapa de férias'!$F$13),AND(T$6&gt;='Mapa de férias'!$G$13,T$6&lt;='Mapa de férias'!$H$13),AND(T$6&gt;='Mapa de férias'!$I$13,T$6&lt;='Mapa de férias'!$J$13))),"F",""))</f>
        <v/>
      </c>
      <c r="U11" s="44">
        <f>IF(OR($B11="",U$6=""),"",IF(AND(NETWORKDAYS(U$6,U$6,'Feriados'!$F$7:$F$22)=1,OR(AND(U$6&gt;='Mapa de férias'!$E$13,U$6&lt;='Mapa de férias'!$F$13),AND(U$6&gt;='Mapa de férias'!$G$13,U$6&lt;='Mapa de férias'!$H$13),AND(U$6&gt;='Mapa de férias'!$I$13,U$6&lt;='Mapa de férias'!$J$13))),"F",""))</f>
        <v/>
      </c>
      <c r="V11" s="44">
        <f>IF(OR($B11="",V$6=""),"",IF(AND(NETWORKDAYS(V$6,V$6,'Feriados'!$F$7:$F$22)=1,OR(AND(V$6&gt;='Mapa de férias'!$E$13,V$6&lt;='Mapa de férias'!$F$13),AND(V$6&gt;='Mapa de férias'!$G$13,V$6&lt;='Mapa de férias'!$H$13),AND(V$6&gt;='Mapa de férias'!$I$13,V$6&lt;='Mapa de férias'!$J$13))),"F",""))</f>
        <v/>
      </c>
      <c r="W11" s="44">
        <f>IF(OR($B11="",W$6=""),"",IF(AND(NETWORKDAYS(W$6,W$6,'Feriados'!$F$7:$F$22)=1,OR(AND(W$6&gt;='Mapa de férias'!$E$13,W$6&lt;='Mapa de férias'!$F$13),AND(W$6&gt;='Mapa de férias'!$G$13,W$6&lt;='Mapa de férias'!$H$13),AND(W$6&gt;='Mapa de férias'!$I$13,W$6&lt;='Mapa de férias'!$J$13))),"F",""))</f>
        <v/>
      </c>
      <c r="X11" s="44">
        <f>IF(OR($B11="",X$6=""),"",IF(AND(NETWORKDAYS(X$6,X$6,'Feriados'!$F$7:$F$22)=1,OR(AND(X$6&gt;='Mapa de férias'!$E$13,X$6&lt;='Mapa de férias'!$F$13),AND(X$6&gt;='Mapa de férias'!$G$13,X$6&lt;='Mapa de férias'!$H$13),AND(X$6&gt;='Mapa de férias'!$I$13,X$6&lt;='Mapa de férias'!$J$13))),"F",""))</f>
        <v/>
      </c>
      <c r="Y11" s="44">
        <f>IF(OR($B11="",Y$6=""),"",IF(AND(NETWORKDAYS(Y$6,Y$6,'Feriados'!$F$7:$F$22)=1,OR(AND(Y$6&gt;='Mapa de férias'!$E$13,Y$6&lt;='Mapa de férias'!$F$13),AND(Y$6&gt;='Mapa de férias'!$G$13,Y$6&lt;='Mapa de férias'!$H$13),AND(Y$6&gt;='Mapa de férias'!$I$13,Y$6&lt;='Mapa de férias'!$J$13))),"F",""))</f>
        <v/>
      </c>
      <c r="Z11" s="44">
        <f>IF(OR($B11="",Z$6=""),"",IF(AND(NETWORKDAYS(Z$6,Z$6,'Feriados'!$F$7:$F$22)=1,OR(AND(Z$6&gt;='Mapa de férias'!$E$13,Z$6&lt;='Mapa de férias'!$F$13),AND(Z$6&gt;='Mapa de férias'!$G$13,Z$6&lt;='Mapa de férias'!$H$13),AND(Z$6&gt;='Mapa de férias'!$I$13,Z$6&lt;='Mapa de férias'!$J$13))),"F",""))</f>
        <v/>
      </c>
      <c r="AA11" s="44">
        <f>IF(OR($B11="",AA$6=""),"",IF(AND(NETWORKDAYS(AA$6,AA$6,'Feriados'!$F$7:$F$22)=1,OR(AND(AA$6&gt;='Mapa de férias'!$E$13,AA$6&lt;='Mapa de férias'!$F$13),AND(AA$6&gt;='Mapa de férias'!$G$13,AA$6&lt;='Mapa de férias'!$H$13),AND(AA$6&gt;='Mapa de férias'!$I$13,AA$6&lt;='Mapa de férias'!$J$13))),"F",""))</f>
        <v/>
      </c>
      <c r="AB11" s="44">
        <f>IF(OR($B11="",AB$6=""),"",IF(AND(NETWORKDAYS(AB$6,AB$6,'Feriados'!$F$7:$F$22)=1,OR(AND(AB$6&gt;='Mapa de férias'!$E$13,AB$6&lt;='Mapa de férias'!$F$13),AND(AB$6&gt;='Mapa de férias'!$G$13,AB$6&lt;='Mapa de férias'!$H$13),AND(AB$6&gt;='Mapa de férias'!$I$13,AB$6&lt;='Mapa de férias'!$J$13))),"F",""))</f>
        <v/>
      </c>
      <c r="AC11" s="44">
        <f>IF(OR($B11="",AC$6=""),"",IF(AND(NETWORKDAYS(AC$6,AC$6,'Feriados'!$F$7:$F$22)=1,OR(AND(AC$6&gt;='Mapa de férias'!$E$13,AC$6&lt;='Mapa de férias'!$F$13),AND(AC$6&gt;='Mapa de férias'!$G$13,AC$6&lt;='Mapa de férias'!$H$13),AND(AC$6&gt;='Mapa de férias'!$I$13,AC$6&lt;='Mapa de férias'!$J$13))),"F",""))</f>
        <v/>
      </c>
      <c r="AD11" s="44">
        <f>IF(OR($B11="",AD$6=""),"",IF(AND(NETWORKDAYS(AD$6,AD$6,'Feriados'!$F$7:$F$22)=1,OR(AND(AD$6&gt;='Mapa de férias'!$E$13,AD$6&lt;='Mapa de férias'!$F$13),AND(AD$6&gt;='Mapa de férias'!$G$13,AD$6&lt;='Mapa de férias'!$H$13),AND(AD$6&gt;='Mapa de férias'!$I$13,AD$6&lt;='Mapa de férias'!$J$13))),"F",""))</f>
        <v/>
      </c>
      <c r="AE11" s="44">
        <f>IF(OR($B11="",AE$6=""),"",IF(AND(NETWORKDAYS(AE$6,AE$6,'Feriados'!$F$7:$F$22)=1,OR(AND(AE$6&gt;='Mapa de férias'!$E$13,AE$6&lt;='Mapa de férias'!$F$13),AND(AE$6&gt;='Mapa de férias'!$G$13,AE$6&lt;='Mapa de férias'!$H$13),AND(AE$6&gt;='Mapa de férias'!$I$13,AE$6&lt;='Mapa de férias'!$J$13))),"F",""))</f>
        <v/>
      </c>
      <c r="AF11" s="44">
        <f>IF(OR($B11="",AF$6=""),"",IF(AND(NETWORKDAYS(AF$6,AF$6,'Feriados'!$F$7:$F$22)=1,OR(AND(AF$6&gt;='Mapa de férias'!$E$13,AF$6&lt;='Mapa de férias'!$F$13),AND(AF$6&gt;='Mapa de férias'!$G$13,AF$6&lt;='Mapa de férias'!$H$13),AND(AF$6&gt;='Mapa de férias'!$I$13,AF$6&lt;='Mapa de férias'!$J$13))),"F",""))</f>
        <v/>
      </c>
      <c r="AG11" s="44">
        <f>IF(OR($B11="",AG$6=""),"",IF(AND(NETWORKDAYS(AG$6,AG$6,'Feriados'!$F$7:$F$22)=1,OR(AND(AG$6&gt;='Mapa de férias'!$E$13,AG$6&lt;='Mapa de férias'!$F$13),AND(AG$6&gt;='Mapa de férias'!$G$13,AG$6&lt;='Mapa de férias'!$H$13),AND(AG$6&gt;='Mapa de férias'!$I$13,AG$6&lt;='Mapa de férias'!$J$13))),"F",""))</f>
        <v/>
      </c>
      <c r="AH11" s="45">
        <f>IF($B11="","",COUNTIF(C11:AG11,"F"))</f>
        <v/>
      </c>
    </row>
    <row r="12" ht="15" customHeight="1">
      <c r="A12" s="42" t="n">
        <v>5</v>
      </c>
      <c r="B12" s="43">
        <f>IF('Mapa de férias'!$B$14="","",'Mapa de férias'!$B$14)</f>
        <v/>
      </c>
      <c r="C12" s="44">
        <f>IF(OR($B12="",C$6=""),"",IF(AND(NETWORKDAYS(C$6,C$6,'Feriados'!$F$7:$F$22)=1,OR(AND(C$6&gt;='Mapa de férias'!$E$14,C$6&lt;='Mapa de férias'!$F$14),AND(C$6&gt;='Mapa de férias'!$G$14,C$6&lt;='Mapa de férias'!$H$14),AND(C$6&gt;='Mapa de férias'!$I$14,C$6&lt;='Mapa de férias'!$J$14))),"F",""))</f>
        <v/>
      </c>
      <c r="D12" s="44">
        <f>IF(OR($B12="",D$6=""),"",IF(AND(NETWORKDAYS(D$6,D$6,'Feriados'!$F$7:$F$22)=1,OR(AND(D$6&gt;='Mapa de férias'!$E$14,D$6&lt;='Mapa de férias'!$F$14),AND(D$6&gt;='Mapa de férias'!$G$14,D$6&lt;='Mapa de férias'!$H$14),AND(D$6&gt;='Mapa de férias'!$I$14,D$6&lt;='Mapa de férias'!$J$14))),"F",""))</f>
        <v/>
      </c>
      <c r="E12" s="44">
        <f>IF(OR($B12="",E$6=""),"",IF(AND(NETWORKDAYS(E$6,E$6,'Feriados'!$F$7:$F$22)=1,OR(AND(E$6&gt;='Mapa de férias'!$E$14,E$6&lt;='Mapa de férias'!$F$14),AND(E$6&gt;='Mapa de férias'!$G$14,E$6&lt;='Mapa de férias'!$H$14),AND(E$6&gt;='Mapa de férias'!$I$14,E$6&lt;='Mapa de férias'!$J$14))),"F",""))</f>
        <v/>
      </c>
      <c r="F12" s="44">
        <f>IF(OR($B12="",F$6=""),"",IF(AND(NETWORKDAYS(F$6,F$6,'Feriados'!$F$7:$F$22)=1,OR(AND(F$6&gt;='Mapa de férias'!$E$14,F$6&lt;='Mapa de férias'!$F$14),AND(F$6&gt;='Mapa de férias'!$G$14,F$6&lt;='Mapa de férias'!$H$14),AND(F$6&gt;='Mapa de férias'!$I$14,F$6&lt;='Mapa de férias'!$J$14))),"F",""))</f>
        <v/>
      </c>
      <c r="G12" s="44">
        <f>IF(OR($B12="",G$6=""),"",IF(AND(NETWORKDAYS(G$6,G$6,'Feriados'!$F$7:$F$22)=1,OR(AND(G$6&gt;='Mapa de férias'!$E$14,G$6&lt;='Mapa de férias'!$F$14),AND(G$6&gt;='Mapa de férias'!$G$14,G$6&lt;='Mapa de férias'!$H$14),AND(G$6&gt;='Mapa de férias'!$I$14,G$6&lt;='Mapa de férias'!$J$14))),"F",""))</f>
        <v/>
      </c>
      <c r="H12" s="44">
        <f>IF(OR($B12="",H$6=""),"",IF(AND(NETWORKDAYS(H$6,H$6,'Feriados'!$F$7:$F$22)=1,OR(AND(H$6&gt;='Mapa de férias'!$E$14,H$6&lt;='Mapa de férias'!$F$14),AND(H$6&gt;='Mapa de férias'!$G$14,H$6&lt;='Mapa de férias'!$H$14),AND(H$6&gt;='Mapa de férias'!$I$14,H$6&lt;='Mapa de férias'!$J$14))),"F",""))</f>
        <v/>
      </c>
      <c r="I12" s="44">
        <f>IF(OR($B12="",I$6=""),"",IF(AND(NETWORKDAYS(I$6,I$6,'Feriados'!$F$7:$F$22)=1,OR(AND(I$6&gt;='Mapa de férias'!$E$14,I$6&lt;='Mapa de férias'!$F$14),AND(I$6&gt;='Mapa de férias'!$G$14,I$6&lt;='Mapa de férias'!$H$14),AND(I$6&gt;='Mapa de férias'!$I$14,I$6&lt;='Mapa de férias'!$J$14))),"F",""))</f>
        <v/>
      </c>
      <c r="J12" s="44">
        <f>IF(OR($B12="",J$6=""),"",IF(AND(NETWORKDAYS(J$6,J$6,'Feriados'!$F$7:$F$22)=1,OR(AND(J$6&gt;='Mapa de férias'!$E$14,J$6&lt;='Mapa de férias'!$F$14),AND(J$6&gt;='Mapa de férias'!$G$14,J$6&lt;='Mapa de férias'!$H$14),AND(J$6&gt;='Mapa de férias'!$I$14,J$6&lt;='Mapa de férias'!$J$14))),"F",""))</f>
        <v/>
      </c>
      <c r="K12" s="44">
        <f>IF(OR($B12="",K$6=""),"",IF(AND(NETWORKDAYS(K$6,K$6,'Feriados'!$F$7:$F$22)=1,OR(AND(K$6&gt;='Mapa de férias'!$E$14,K$6&lt;='Mapa de férias'!$F$14),AND(K$6&gt;='Mapa de férias'!$G$14,K$6&lt;='Mapa de férias'!$H$14),AND(K$6&gt;='Mapa de férias'!$I$14,K$6&lt;='Mapa de férias'!$J$14))),"F",""))</f>
        <v/>
      </c>
      <c r="L12" s="44">
        <f>IF(OR($B12="",L$6=""),"",IF(AND(NETWORKDAYS(L$6,L$6,'Feriados'!$F$7:$F$22)=1,OR(AND(L$6&gt;='Mapa de férias'!$E$14,L$6&lt;='Mapa de férias'!$F$14),AND(L$6&gt;='Mapa de férias'!$G$14,L$6&lt;='Mapa de férias'!$H$14),AND(L$6&gt;='Mapa de férias'!$I$14,L$6&lt;='Mapa de férias'!$J$14))),"F",""))</f>
        <v/>
      </c>
      <c r="M12" s="44">
        <f>IF(OR($B12="",M$6=""),"",IF(AND(NETWORKDAYS(M$6,M$6,'Feriados'!$F$7:$F$22)=1,OR(AND(M$6&gt;='Mapa de férias'!$E$14,M$6&lt;='Mapa de férias'!$F$14),AND(M$6&gt;='Mapa de férias'!$G$14,M$6&lt;='Mapa de férias'!$H$14),AND(M$6&gt;='Mapa de férias'!$I$14,M$6&lt;='Mapa de férias'!$J$14))),"F",""))</f>
        <v/>
      </c>
      <c r="N12" s="44">
        <f>IF(OR($B12="",N$6=""),"",IF(AND(NETWORKDAYS(N$6,N$6,'Feriados'!$F$7:$F$22)=1,OR(AND(N$6&gt;='Mapa de férias'!$E$14,N$6&lt;='Mapa de férias'!$F$14),AND(N$6&gt;='Mapa de férias'!$G$14,N$6&lt;='Mapa de férias'!$H$14),AND(N$6&gt;='Mapa de férias'!$I$14,N$6&lt;='Mapa de férias'!$J$14))),"F",""))</f>
        <v/>
      </c>
      <c r="O12" s="44">
        <f>IF(OR($B12="",O$6=""),"",IF(AND(NETWORKDAYS(O$6,O$6,'Feriados'!$F$7:$F$22)=1,OR(AND(O$6&gt;='Mapa de férias'!$E$14,O$6&lt;='Mapa de férias'!$F$14),AND(O$6&gt;='Mapa de férias'!$G$14,O$6&lt;='Mapa de férias'!$H$14),AND(O$6&gt;='Mapa de férias'!$I$14,O$6&lt;='Mapa de férias'!$J$14))),"F",""))</f>
        <v/>
      </c>
      <c r="P12" s="44">
        <f>IF(OR($B12="",P$6=""),"",IF(AND(NETWORKDAYS(P$6,P$6,'Feriados'!$F$7:$F$22)=1,OR(AND(P$6&gt;='Mapa de férias'!$E$14,P$6&lt;='Mapa de férias'!$F$14),AND(P$6&gt;='Mapa de férias'!$G$14,P$6&lt;='Mapa de férias'!$H$14),AND(P$6&gt;='Mapa de férias'!$I$14,P$6&lt;='Mapa de férias'!$J$14))),"F",""))</f>
        <v/>
      </c>
      <c r="Q12" s="44">
        <f>IF(OR($B12="",Q$6=""),"",IF(AND(NETWORKDAYS(Q$6,Q$6,'Feriados'!$F$7:$F$22)=1,OR(AND(Q$6&gt;='Mapa de férias'!$E$14,Q$6&lt;='Mapa de férias'!$F$14),AND(Q$6&gt;='Mapa de férias'!$G$14,Q$6&lt;='Mapa de férias'!$H$14),AND(Q$6&gt;='Mapa de férias'!$I$14,Q$6&lt;='Mapa de férias'!$J$14))),"F",""))</f>
        <v/>
      </c>
      <c r="R12" s="44">
        <f>IF(OR($B12="",R$6=""),"",IF(AND(NETWORKDAYS(R$6,R$6,'Feriados'!$F$7:$F$22)=1,OR(AND(R$6&gt;='Mapa de férias'!$E$14,R$6&lt;='Mapa de férias'!$F$14),AND(R$6&gt;='Mapa de férias'!$G$14,R$6&lt;='Mapa de férias'!$H$14),AND(R$6&gt;='Mapa de férias'!$I$14,R$6&lt;='Mapa de férias'!$J$14))),"F",""))</f>
        <v/>
      </c>
      <c r="S12" s="44">
        <f>IF(OR($B12="",S$6=""),"",IF(AND(NETWORKDAYS(S$6,S$6,'Feriados'!$F$7:$F$22)=1,OR(AND(S$6&gt;='Mapa de férias'!$E$14,S$6&lt;='Mapa de férias'!$F$14),AND(S$6&gt;='Mapa de férias'!$G$14,S$6&lt;='Mapa de férias'!$H$14),AND(S$6&gt;='Mapa de férias'!$I$14,S$6&lt;='Mapa de férias'!$J$14))),"F",""))</f>
        <v/>
      </c>
      <c r="T12" s="44">
        <f>IF(OR($B12="",T$6=""),"",IF(AND(NETWORKDAYS(T$6,T$6,'Feriados'!$F$7:$F$22)=1,OR(AND(T$6&gt;='Mapa de férias'!$E$14,T$6&lt;='Mapa de férias'!$F$14),AND(T$6&gt;='Mapa de férias'!$G$14,T$6&lt;='Mapa de férias'!$H$14),AND(T$6&gt;='Mapa de férias'!$I$14,T$6&lt;='Mapa de férias'!$J$14))),"F",""))</f>
        <v/>
      </c>
      <c r="U12" s="44">
        <f>IF(OR($B12="",U$6=""),"",IF(AND(NETWORKDAYS(U$6,U$6,'Feriados'!$F$7:$F$22)=1,OR(AND(U$6&gt;='Mapa de férias'!$E$14,U$6&lt;='Mapa de férias'!$F$14),AND(U$6&gt;='Mapa de férias'!$G$14,U$6&lt;='Mapa de férias'!$H$14),AND(U$6&gt;='Mapa de férias'!$I$14,U$6&lt;='Mapa de férias'!$J$14))),"F",""))</f>
        <v/>
      </c>
      <c r="V12" s="44">
        <f>IF(OR($B12="",V$6=""),"",IF(AND(NETWORKDAYS(V$6,V$6,'Feriados'!$F$7:$F$22)=1,OR(AND(V$6&gt;='Mapa de férias'!$E$14,V$6&lt;='Mapa de férias'!$F$14),AND(V$6&gt;='Mapa de férias'!$G$14,V$6&lt;='Mapa de férias'!$H$14),AND(V$6&gt;='Mapa de férias'!$I$14,V$6&lt;='Mapa de férias'!$J$14))),"F",""))</f>
        <v/>
      </c>
      <c r="W12" s="44">
        <f>IF(OR($B12="",W$6=""),"",IF(AND(NETWORKDAYS(W$6,W$6,'Feriados'!$F$7:$F$22)=1,OR(AND(W$6&gt;='Mapa de férias'!$E$14,W$6&lt;='Mapa de férias'!$F$14),AND(W$6&gt;='Mapa de férias'!$G$14,W$6&lt;='Mapa de férias'!$H$14),AND(W$6&gt;='Mapa de férias'!$I$14,W$6&lt;='Mapa de férias'!$J$14))),"F",""))</f>
        <v/>
      </c>
      <c r="X12" s="44">
        <f>IF(OR($B12="",X$6=""),"",IF(AND(NETWORKDAYS(X$6,X$6,'Feriados'!$F$7:$F$22)=1,OR(AND(X$6&gt;='Mapa de férias'!$E$14,X$6&lt;='Mapa de férias'!$F$14),AND(X$6&gt;='Mapa de férias'!$G$14,X$6&lt;='Mapa de férias'!$H$14),AND(X$6&gt;='Mapa de férias'!$I$14,X$6&lt;='Mapa de férias'!$J$14))),"F",""))</f>
        <v/>
      </c>
      <c r="Y12" s="44">
        <f>IF(OR($B12="",Y$6=""),"",IF(AND(NETWORKDAYS(Y$6,Y$6,'Feriados'!$F$7:$F$22)=1,OR(AND(Y$6&gt;='Mapa de férias'!$E$14,Y$6&lt;='Mapa de férias'!$F$14),AND(Y$6&gt;='Mapa de férias'!$G$14,Y$6&lt;='Mapa de férias'!$H$14),AND(Y$6&gt;='Mapa de férias'!$I$14,Y$6&lt;='Mapa de férias'!$J$14))),"F",""))</f>
        <v/>
      </c>
      <c r="Z12" s="44">
        <f>IF(OR($B12="",Z$6=""),"",IF(AND(NETWORKDAYS(Z$6,Z$6,'Feriados'!$F$7:$F$22)=1,OR(AND(Z$6&gt;='Mapa de férias'!$E$14,Z$6&lt;='Mapa de férias'!$F$14),AND(Z$6&gt;='Mapa de férias'!$G$14,Z$6&lt;='Mapa de férias'!$H$14),AND(Z$6&gt;='Mapa de férias'!$I$14,Z$6&lt;='Mapa de férias'!$J$14))),"F",""))</f>
        <v/>
      </c>
      <c r="AA12" s="44">
        <f>IF(OR($B12="",AA$6=""),"",IF(AND(NETWORKDAYS(AA$6,AA$6,'Feriados'!$F$7:$F$22)=1,OR(AND(AA$6&gt;='Mapa de férias'!$E$14,AA$6&lt;='Mapa de férias'!$F$14),AND(AA$6&gt;='Mapa de férias'!$G$14,AA$6&lt;='Mapa de férias'!$H$14),AND(AA$6&gt;='Mapa de férias'!$I$14,AA$6&lt;='Mapa de férias'!$J$14))),"F",""))</f>
        <v/>
      </c>
      <c r="AB12" s="44">
        <f>IF(OR($B12="",AB$6=""),"",IF(AND(NETWORKDAYS(AB$6,AB$6,'Feriados'!$F$7:$F$22)=1,OR(AND(AB$6&gt;='Mapa de férias'!$E$14,AB$6&lt;='Mapa de férias'!$F$14),AND(AB$6&gt;='Mapa de férias'!$G$14,AB$6&lt;='Mapa de férias'!$H$14),AND(AB$6&gt;='Mapa de férias'!$I$14,AB$6&lt;='Mapa de férias'!$J$14))),"F",""))</f>
        <v/>
      </c>
      <c r="AC12" s="44">
        <f>IF(OR($B12="",AC$6=""),"",IF(AND(NETWORKDAYS(AC$6,AC$6,'Feriados'!$F$7:$F$22)=1,OR(AND(AC$6&gt;='Mapa de férias'!$E$14,AC$6&lt;='Mapa de férias'!$F$14),AND(AC$6&gt;='Mapa de férias'!$G$14,AC$6&lt;='Mapa de férias'!$H$14),AND(AC$6&gt;='Mapa de férias'!$I$14,AC$6&lt;='Mapa de férias'!$J$14))),"F",""))</f>
        <v/>
      </c>
      <c r="AD12" s="44">
        <f>IF(OR($B12="",AD$6=""),"",IF(AND(NETWORKDAYS(AD$6,AD$6,'Feriados'!$F$7:$F$22)=1,OR(AND(AD$6&gt;='Mapa de férias'!$E$14,AD$6&lt;='Mapa de férias'!$F$14),AND(AD$6&gt;='Mapa de férias'!$G$14,AD$6&lt;='Mapa de férias'!$H$14),AND(AD$6&gt;='Mapa de férias'!$I$14,AD$6&lt;='Mapa de férias'!$J$14))),"F",""))</f>
        <v/>
      </c>
      <c r="AE12" s="44">
        <f>IF(OR($B12="",AE$6=""),"",IF(AND(NETWORKDAYS(AE$6,AE$6,'Feriados'!$F$7:$F$22)=1,OR(AND(AE$6&gt;='Mapa de férias'!$E$14,AE$6&lt;='Mapa de férias'!$F$14),AND(AE$6&gt;='Mapa de férias'!$G$14,AE$6&lt;='Mapa de férias'!$H$14),AND(AE$6&gt;='Mapa de férias'!$I$14,AE$6&lt;='Mapa de férias'!$J$14))),"F",""))</f>
        <v/>
      </c>
      <c r="AF12" s="44">
        <f>IF(OR($B12="",AF$6=""),"",IF(AND(NETWORKDAYS(AF$6,AF$6,'Feriados'!$F$7:$F$22)=1,OR(AND(AF$6&gt;='Mapa de férias'!$E$14,AF$6&lt;='Mapa de férias'!$F$14),AND(AF$6&gt;='Mapa de férias'!$G$14,AF$6&lt;='Mapa de férias'!$H$14),AND(AF$6&gt;='Mapa de férias'!$I$14,AF$6&lt;='Mapa de férias'!$J$14))),"F",""))</f>
        <v/>
      </c>
      <c r="AG12" s="44">
        <f>IF(OR($B12="",AG$6=""),"",IF(AND(NETWORKDAYS(AG$6,AG$6,'Feriados'!$F$7:$F$22)=1,OR(AND(AG$6&gt;='Mapa de férias'!$E$14,AG$6&lt;='Mapa de férias'!$F$14),AND(AG$6&gt;='Mapa de férias'!$G$14,AG$6&lt;='Mapa de férias'!$H$14),AND(AG$6&gt;='Mapa de férias'!$I$14,AG$6&lt;='Mapa de férias'!$J$14))),"F",""))</f>
        <v/>
      </c>
      <c r="AH12" s="45">
        <f>IF($B12="","",COUNTIF(C12:AG12,"F"))</f>
        <v/>
      </c>
    </row>
    <row r="13" ht="15" customHeight="1">
      <c r="A13" s="42" t="n">
        <v>6</v>
      </c>
      <c r="B13" s="43">
        <f>IF('Mapa de férias'!$B$15="","",'Mapa de férias'!$B$15)</f>
        <v/>
      </c>
      <c r="C13" s="44">
        <f>IF(OR($B13="",C$6=""),"",IF(AND(NETWORKDAYS(C$6,C$6,'Feriados'!$F$7:$F$22)=1,OR(AND(C$6&gt;='Mapa de férias'!$E$15,C$6&lt;='Mapa de férias'!$F$15),AND(C$6&gt;='Mapa de férias'!$G$15,C$6&lt;='Mapa de férias'!$H$15),AND(C$6&gt;='Mapa de férias'!$I$15,C$6&lt;='Mapa de férias'!$J$15))),"F",""))</f>
        <v/>
      </c>
      <c r="D13" s="44">
        <f>IF(OR($B13="",D$6=""),"",IF(AND(NETWORKDAYS(D$6,D$6,'Feriados'!$F$7:$F$22)=1,OR(AND(D$6&gt;='Mapa de férias'!$E$15,D$6&lt;='Mapa de férias'!$F$15),AND(D$6&gt;='Mapa de férias'!$G$15,D$6&lt;='Mapa de férias'!$H$15),AND(D$6&gt;='Mapa de férias'!$I$15,D$6&lt;='Mapa de férias'!$J$15))),"F",""))</f>
        <v/>
      </c>
      <c r="E13" s="44">
        <f>IF(OR($B13="",E$6=""),"",IF(AND(NETWORKDAYS(E$6,E$6,'Feriados'!$F$7:$F$22)=1,OR(AND(E$6&gt;='Mapa de férias'!$E$15,E$6&lt;='Mapa de férias'!$F$15),AND(E$6&gt;='Mapa de férias'!$G$15,E$6&lt;='Mapa de férias'!$H$15),AND(E$6&gt;='Mapa de férias'!$I$15,E$6&lt;='Mapa de férias'!$J$15))),"F",""))</f>
        <v/>
      </c>
      <c r="F13" s="44">
        <f>IF(OR($B13="",F$6=""),"",IF(AND(NETWORKDAYS(F$6,F$6,'Feriados'!$F$7:$F$22)=1,OR(AND(F$6&gt;='Mapa de férias'!$E$15,F$6&lt;='Mapa de férias'!$F$15),AND(F$6&gt;='Mapa de férias'!$G$15,F$6&lt;='Mapa de férias'!$H$15),AND(F$6&gt;='Mapa de férias'!$I$15,F$6&lt;='Mapa de férias'!$J$15))),"F",""))</f>
        <v/>
      </c>
      <c r="G13" s="44">
        <f>IF(OR($B13="",G$6=""),"",IF(AND(NETWORKDAYS(G$6,G$6,'Feriados'!$F$7:$F$22)=1,OR(AND(G$6&gt;='Mapa de férias'!$E$15,G$6&lt;='Mapa de férias'!$F$15),AND(G$6&gt;='Mapa de férias'!$G$15,G$6&lt;='Mapa de férias'!$H$15),AND(G$6&gt;='Mapa de férias'!$I$15,G$6&lt;='Mapa de férias'!$J$15))),"F",""))</f>
        <v/>
      </c>
      <c r="H13" s="44">
        <f>IF(OR($B13="",H$6=""),"",IF(AND(NETWORKDAYS(H$6,H$6,'Feriados'!$F$7:$F$22)=1,OR(AND(H$6&gt;='Mapa de férias'!$E$15,H$6&lt;='Mapa de férias'!$F$15),AND(H$6&gt;='Mapa de férias'!$G$15,H$6&lt;='Mapa de férias'!$H$15),AND(H$6&gt;='Mapa de férias'!$I$15,H$6&lt;='Mapa de férias'!$J$15))),"F",""))</f>
        <v/>
      </c>
      <c r="I13" s="44">
        <f>IF(OR($B13="",I$6=""),"",IF(AND(NETWORKDAYS(I$6,I$6,'Feriados'!$F$7:$F$22)=1,OR(AND(I$6&gt;='Mapa de férias'!$E$15,I$6&lt;='Mapa de férias'!$F$15),AND(I$6&gt;='Mapa de férias'!$G$15,I$6&lt;='Mapa de férias'!$H$15),AND(I$6&gt;='Mapa de férias'!$I$15,I$6&lt;='Mapa de férias'!$J$15))),"F",""))</f>
        <v/>
      </c>
      <c r="J13" s="44">
        <f>IF(OR($B13="",J$6=""),"",IF(AND(NETWORKDAYS(J$6,J$6,'Feriados'!$F$7:$F$22)=1,OR(AND(J$6&gt;='Mapa de férias'!$E$15,J$6&lt;='Mapa de férias'!$F$15),AND(J$6&gt;='Mapa de férias'!$G$15,J$6&lt;='Mapa de férias'!$H$15),AND(J$6&gt;='Mapa de férias'!$I$15,J$6&lt;='Mapa de férias'!$J$15))),"F",""))</f>
        <v/>
      </c>
      <c r="K13" s="44">
        <f>IF(OR($B13="",K$6=""),"",IF(AND(NETWORKDAYS(K$6,K$6,'Feriados'!$F$7:$F$22)=1,OR(AND(K$6&gt;='Mapa de férias'!$E$15,K$6&lt;='Mapa de férias'!$F$15),AND(K$6&gt;='Mapa de férias'!$G$15,K$6&lt;='Mapa de férias'!$H$15),AND(K$6&gt;='Mapa de férias'!$I$15,K$6&lt;='Mapa de férias'!$J$15))),"F",""))</f>
        <v/>
      </c>
      <c r="L13" s="44">
        <f>IF(OR($B13="",L$6=""),"",IF(AND(NETWORKDAYS(L$6,L$6,'Feriados'!$F$7:$F$22)=1,OR(AND(L$6&gt;='Mapa de férias'!$E$15,L$6&lt;='Mapa de férias'!$F$15),AND(L$6&gt;='Mapa de férias'!$G$15,L$6&lt;='Mapa de férias'!$H$15),AND(L$6&gt;='Mapa de férias'!$I$15,L$6&lt;='Mapa de férias'!$J$15))),"F",""))</f>
        <v/>
      </c>
      <c r="M13" s="44">
        <f>IF(OR($B13="",M$6=""),"",IF(AND(NETWORKDAYS(M$6,M$6,'Feriados'!$F$7:$F$22)=1,OR(AND(M$6&gt;='Mapa de férias'!$E$15,M$6&lt;='Mapa de férias'!$F$15),AND(M$6&gt;='Mapa de férias'!$G$15,M$6&lt;='Mapa de férias'!$H$15),AND(M$6&gt;='Mapa de férias'!$I$15,M$6&lt;='Mapa de férias'!$J$15))),"F",""))</f>
        <v/>
      </c>
      <c r="N13" s="44">
        <f>IF(OR($B13="",N$6=""),"",IF(AND(NETWORKDAYS(N$6,N$6,'Feriados'!$F$7:$F$22)=1,OR(AND(N$6&gt;='Mapa de férias'!$E$15,N$6&lt;='Mapa de férias'!$F$15),AND(N$6&gt;='Mapa de férias'!$G$15,N$6&lt;='Mapa de férias'!$H$15),AND(N$6&gt;='Mapa de férias'!$I$15,N$6&lt;='Mapa de férias'!$J$15))),"F",""))</f>
        <v/>
      </c>
      <c r="O13" s="44">
        <f>IF(OR($B13="",O$6=""),"",IF(AND(NETWORKDAYS(O$6,O$6,'Feriados'!$F$7:$F$22)=1,OR(AND(O$6&gt;='Mapa de férias'!$E$15,O$6&lt;='Mapa de férias'!$F$15),AND(O$6&gt;='Mapa de férias'!$G$15,O$6&lt;='Mapa de férias'!$H$15),AND(O$6&gt;='Mapa de férias'!$I$15,O$6&lt;='Mapa de férias'!$J$15))),"F",""))</f>
        <v/>
      </c>
      <c r="P13" s="44">
        <f>IF(OR($B13="",P$6=""),"",IF(AND(NETWORKDAYS(P$6,P$6,'Feriados'!$F$7:$F$22)=1,OR(AND(P$6&gt;='Mapa de férias'!$E$15,P$6&lt;='Mapa de férias'!$F$15),AND(P$6&gt;='Mapa de férias'!$G$15,P$6&lt;='Mapa de férias'!$H$15),AND(P$6&gt;='Mapa de férias'!$I$15,P$6&lt;='Mapa de férias'!$J$15))),"F",""))</f>
        <v/>
      </c>
      <c r="Q13" s="44">
        <f>IF(OR($B13="",Q$6=""),"",IF(AND(NETWORKDAYS(Q$6,Q$6,'Feriados'!$F$7:$F$22)=1,OR(AND(Q$6&gt;='Mapa de férias'!$E$15,Q$6&lt;='Mapa de férias'!$F$15),AND(Q$6&gt;='Mapa de férias'!$G$15,Q$6&lt;='Mapa de férias'!$H$15),AND(Q$6&gt;='Mapa de férias'!$I$15,Q$6&lt;='Mapa de férias'!$J$15))),"F",""))</f>
        <v/>
      </c>
      <c r="R13" s="44">
        <f>IF(OR($B13="",R$6=""),"",IF(AND(NETWORKDAYS(R$6,R$6,'Feriados'!$F$7:$F$22)=1,OR(AND(R$6&gt;='Mapa de férias'!$E$15,R$6&lt;='Mapa de férias'!$F$15),AND(R$6&gt;='Mapa de férias'!$G$15,R$6&lt;='Mapa de férias'!$H$15),AND(R$6&gt;='Mapa de férias'!$I$15,R$6&lt;='Mapa de férias'!$J$15))),"F",""))</f>
        <v/>
      </c>
      <c r="S13" s="44">
        <f>IF(OR($B13="",S$6=""),"",IF(AND(NETWORKDAYS(S$6,S$6,'Feriados'!$F$7:$F$22)=1,OR(AND(S$6&gt;='Mapa de férias'!$E$15,S$6&lt;='Mapa de férias'!$F$15),AND(S$6&gt;='Mapa de férias'!$G$15,S$6&lt;='Mapa de férias'!$H$15),AND(S$6&gt;='Mapa de férias'!$I$15,S$6&lt;='Mapa de férias'!$J$15))),"F",""))</f>
        <v/>
      </c>
      <c r="T13" s="44">
        <f>IF(OR($B13="",T$6=""),"",IF(AND(NETWORKDAYS(T$6,T$6,'Feriados'!$F$7:$F$22)=1,OR(AND(T$6&gt;='Mapa de férias'!$E$15,T$6&lt;='Mapa de férias'!$F$15),AND(T$6&gt;='Mapa de férias'!$G$15,T$6&lt;='Mapa de férias'!$H$15),AND(T$6&gt;='Mapa de férias'!$I$15,T$6&lt;='Mapa de férias'!$J$15))),"F",""))</f>
        <v/>
      </c>
      <c r="U13" s="44">
        <f>IF(OR($B13="",U$6=""),"",IF(AND(NETWORKDAYS(U$6,U$6,'Feriados'!$F$7:$F$22)=1,OR(AND(U$6&gt;='Mapa de férias'!$E$15,U$6&lt;='Mapa de férias'!$F$15),AND(U$6&gt;='Mapa de férias'!$G$15,U$6&lt;='Mapa de férias'!$H$15),AND(U$6&gt;='Mapa de férias'!$I$15,U$6&lt;='Mapa de férias'!$J$15))),"F",""))</f>
        <v/>
      </c>
      <c r="V13" s="44">
        <f>IF(OR($B13="",V$6=""),"",IF(AND(NETWORKDAYS(V$6,V$6,'Feriados'!$F$7:$F$22)=1,OR(AND(V$6&gt;='Mapa de férias'!$E$15,V$6&lt;='Mapa de férias'!$F$15),AND(V$6&gt;='Mapa de férias'!$G$15,V$6&lt;='Mapa de férias'!$H$15),AND(V$6&gt;='Mapa de férias'!$I$15,V$6&lt;='Mapa de férias'!$J$15))),"F",""))</f>
        <v/>
      </c>
      <c r="W13" s="44">
        <f>IF(OR($B13="",W$6=""),"",IF(AND(NETWORKDAYS(W$6,W$6,'Feriados'!$F$7:$F$22)=1,OR(AND(W$6&gt;='Mapa de férias'!$E$15,W$6&lt;='Mapa de férias'!$F$15),AND(W$6&gt;='Mapa de férias'!$G$15,W$6&lt;='Mapa de férias'!$H$15),AND(W$6&gt;='Mapa de férias'!$I$15,W$6&lt;='Mapa de férias'!$J$15))),"F",""))</f>
        <v/>
      </c>
      <c r="X13" s="44">
        <f>IF(OR($B13="",X$6=""),"",IF(AND(NETWORKDAYS(X$6,X$6,'Feriados'!$F$7:$F$22)=1,OR(AND(X$6&gt;='Mapa de férias'!$E$15,X$6&lt;='Mapa de férias'!$F$15),AND(X$6&gt;='Mapa de férias'!$G$15,X$6&lt;='Mapa de férias'!$H$15),AND(X$6&gt;='Mapa de férias'!$I$15,X$6&lt;='Mapa de férias'!$J$15))),"F",""))</f>
        <v/>
      </c>
      <c r="Y13" s="44">
        <f>IF(OR($B13="",Y$6=""),"",IF(AND(NETWORKDAYS(Y$6,Y$6,'Feriados'!$F$7:$F$22)=1,OR(AND(Y$6&gt;='Mapa de férias'!$E$15,Y$6&lt;='Mapa de férias'!$F$15),AND(Y$6&gt;='Mapa de férias'!$G$15,Y$6&lt;='Mapa de férias'!$H$15),AND(Y$6&gt;='Mapa de férias'!$I$15,Y$6&lt;='Mapa de férias'!$J$15))),"F",""))</f>
        <v/>
      </c>
      <c r="Z13" s="44">
        <f>IF(OR($B13="",Z$6=""),"",IF(AND(NETWORKDAYS(Z$6,Z$6,'Feriados'!$F$7:$F$22)=1,OR(AND(Z$6&gt;='Mapa de férias'!$E$15,Z$6&lt;='Mapa de férias'!$F$15),AND(Z$6&gt;='Mapa de férias'!$G$15,Z$6&lt;='Mapa de férias'!$H$15),AND(Z$6&gt;='Mapa de férias'!$I$15,Z$6&lt;='Mapa de férias'!$J$15))),"F",""))</f>
        <v/>
      </c>
      <c r="AA13" s="44">
        <f>IF(OR($B13="",AA$6=""),"",IF(AND(NETWORKDAYS(AA$6,AA$6,'Feriados'!$F$7:$F$22)=1,OR(AND(AA$6&gt;='Mapa de férias'!$E$15,AA$6&lt;='Mapa de férias'!$F$15),AND(AA$6&gt;='Mapa de férias'!$G$15,AA$6&lt;='Mapa de férias'!$H$15),AND(AA$6&gt;='Mapa de férias'!$I$15,AA$6&lt;='Mapa de férias'!$J$15))),"F",""))</f>
        <v/>
      </c>
      <c r="AB13" s="44">
        <f>IF(OR($B13="",AB$6=""),"",IF(AND(NETWORKDAYS(AB$6,AB$6,'Feriados'!$F$7:$F$22)=1,OR(AND(AB$6&gt;='Mapa de férias'!$E$15,AB$6&lt;='Mapa de férias'!$F$15),AND(AB$6&gt;='Mapa de férias'!$G$15,AB$6&lt;='Mapa de férias'!$H$15),AND(AB$6&gt;='Mapa de férias'!$I$15,AB$6&lt;='Mapa de férias'!$J$15))),"F",""))</f>
        <v/>
      </c>
      <c r="AC13" s="44">
        <f>IF(OR($B13="",AC$6=""),"",IF(AND(NETWORKDAYS(AC$6,AC$6,'Feriados'!$F$7:$F$22)=1,OR(AND(AC$6&gt;='Mapa de férias'!$E$15,AC$6&lt;='Mapa de férias'!$F$15),AND(AC$6&gt;='Mapa de férias'!$G$15,AC$6&lt;='Mapa de férias'!$H$15),AND(AC$6&gt;='Mapa de férias'!$I$15,AC$6&lt;='Mapa de férias'!$J$15))),"F",""))</f>
        <v/>
      </c>
      <c r="AD13" s="44">
        <f>IF(OR($B13="",AD$6=""),"",IF(AND(NETWORKDAYS(AD$6,AD$6,'Feriados'!$F$7:$F$22)=1,OR(AND(AD$6&gt;='Mapa de férias'!$E$15,AD$6&lt;='Mapa de férias'!$F$15),AND(AD$6&gt;='Mapa de férias'!$G$15,AD$6&lt;='Mapa de férias'!$H$15),AND(AD$6&gt;='Mapa de férias'!$I$15,AD$6&lt;='Mapa de férias'!$J$15))),"F",""))</f>
        <v/>
      </c>
      <c r="AE13" s="44">
        <f>IF(OR($B13="",AE$6=""),"",IF(AND(NETWORKDAYS(AE$6,AE$6,'Feriados'!$F$7:$F$22)=1,OR(AND(AE$6&gt;='Mapa de férias'!$E$15,AE$6&lt;='Mapa de férias'!$F$15),AND(AE$6&gt;='Mapa de férias'!$G$15,AE$6&lt;='Mapa de férias'!$H$15),AND(AE$6&gt;='Mapa de férias'!$I$15,AE$6&lt;='Mapa de férias'!$J$15))),"F",""))</f>
        <v/>
      </c>
      <c r="AF13" s="44">
        <f>IF(OR($B13="",AF$6=""),"",IF(AND(NETWORKDAYS(AF$6,AF$6,'Feriados'!$F$7:$F$22)=1,OR(AND(AF$6&gt;='Mapa de férias'!$E$15,AF$6&lt;='Mapa de férias'!$F$15),AND(AF$6&gt;='Mapa de férias'!$G$15,AF$6&lt;='Mapa de férias'!$H$15),AND(AF$6&gt;='Mapa de férias'!$I$15,AF$6&lt;='Mapa de férias'!$J$15))),"F",""))</f>
        <v/>
      </c>
      <c r="AG13" s="44">
        <f>IF(OR($B13="",AG$6=""),"",IF(AND(NETWORKDAYS(AG$6,AG$6,'Feriados'!$F$7:$F$22)=1,OR(AND(AG$6&gt;='Mapa de férias'!$E$15,AG$6&lt;='Mapa de férias'!$F$15),AND(AG$6&gt;='Mapa de férias'!$G$15,AG$6&lt;='Mapa de férias'!$H$15),AND(AG$6&gt;='Mapa de férias'!$I$15,AG$6&lt;='Mapa de férias'!$J$15))),"F",""))</f>
        <v/>
      </c>
      <c r="AH13" s="45">
        <f>IF($B13="","",COUNTIF(C13:AG13,"F"))</f>
        <v/>
      </c>
    </row>
    <row r="14" ht="15" customHeight="1">
      <c r="A14" s="42" t="n">
        <v>7</v>
      </c>
      <c r="B14" s="43">
        <f>IF('Mapa de férias'!$B$16="","",'Mapa de férias'!$B$16)</f>
        <v/>
      </c>
      <c r="C14" s="44">
        <f>IF(OR($B14="",C$6=""),"",IF(AND(NETWORKDAYS(C$6,C$6,'Feriados'!$F$7:$F$22)=1,OR(AND(C$6&gt;='Mapa de férias'!$E$16,C$6&lt;='Mapa de férias'!$F$16),AND(C$6&gt;='Mapa de férias'!$G$16,C$6&lt;='Mapa de férias'!$H$16),AND(C$6&gt;='Mapa de férias'!$I$16,C$6&lt;='Mapa de férias'!$J$16))),"F",""))</f>
        <v/>
      </c>
      <c r="D14" s="44">
        <f>IF(OR($B14="",D$6=""),"",IF(AND(NETWORKDAYS(D$6,D$6,'Feriados'!$F$7:$F$22)=1,OR(AND(D$6&gt;='Mapa de férias'!$E$16,D$6&lt;='Mapa de férias'!$F$16),AND(D$6&gt;='Mapa de férias'!$G$16,D$6&lt;='Mapa de férias'!$H$16),AND(D$6&gt;='Mapa de férias'!$I$16,D$6&lt;='Mapa de férias'!$J$16))),"F",""))</f>
        <v/>
      </c>
      <c r="E14" s="44">
        <f>IF(OR($B14="",E$6=""),"",IF(AND(NETWORKDAYS(E$6,E$6,'Feriados'!$F$7:$F$22)=1,OR(AND(E$6&gt;='Mapa de férias'!$E$16,E$6&lt;='Mapa de férias'!$F$16),AND(E$6&gt;='Mapa de férias'!$G$16,E$6&lt;='Mapa de férias'!$H$16),AND(E$6&gt;='Mapa de férias'!$I$16,E$6&lt;='Mapa de férias'!$J$16))),"F",""))</f>
        <v/>
      </c>
      <c r="F14" s="44">
        <f>IF(OR($B14="",F$6=""),"",IF(AND(NETWORKDAYS(F$6,F$6,'Feriados'!$F$7:$F$22)=1,OR(AND(F$6&gt;='Mapa de férias'!$E$16,F$6&lt;='Mapa de férias'!$F$16),AND(F$6&gt;='Mapa de férias'!$G$16,F$6&lt;='Mapa de férias'!$H$16),AND(F$6&gt;='Mapa de férias'!$I$16,F$6&lt;='Mapa de férias'!$J$16))),"F",""))</f>
        <v/>
      </c>
      <c r="G14" s="44">
        <f>IF(OR($B14="",G$6=""),"",IF(AND(NETWORKDAYS(G$6,G$6,'Feriados'!$F$7:$F$22)=1,OR(AND(G$6&gt;='Mapa de férias'!$E$16,G$6&lt;='Mapa de férias'!$F$16),AND(G$6&gt;='Mapa de férias'!$G$16,G$6&lt;='Mapa de férias'!$H$16),AND(G$6&gt;='Mapa de férias'!$I$16,G$6&lt;='Mapa de férias'!$J$16))),"F",""))</f>
        <v/>
      </c>
      <c r="H14" s="44">
        <f>IF(OR($B14="",H$6=""),"",IF(AND(NETWORKDAYS(H$6,H$6,'Feriados'!$F$7:$F$22)=1,OR(AND(H$6&gt;='Mapa de férias'!$E$16,H$6&lt;='Mapa de férias'!$F$16),AND(H$6&gt;='Mapa de férias'!$G$16,H$6&lt;='Mapa de férias'!$H$16),AND(H$6&gt;='Mapa de férias'!$I$16,H$6&lt;='Mapa de férias'!$J$16))),"F",""))</f>
        <v/>
      </c>
      <c r="I14" s="44">
        <f>IF(OR($B14="",I$6=""),"",IF(AND(NETWORKDAYS(I$6,I$6,'Feriados'!$F$7:$F$22)=1,OR(AND(I$6&gt;='Mapa de férias'!$E$16,I$6&lt;='Mapa de férias'!$F$16),AND(I$6&gt;='Mapa de férias'!$G$16,I$6&lt;='Mapa de férias'!$H$16),AND(I$6&gt;='Mapa de férias'!$I$16,I$6&lt;='Mapa de férias'!$J$16))),"F",""))</f>
        <v/>
      </c>
      <c r="J14" s="44">
        <f>IF(OR($B14="",J$6=""),"",IF(AND(NETWORKDAYS(J$6,J$6,'Feriados'!$F$7:$F$22)=1,OR(AND(J$6&gt;='Mapa de férias'!$E$16,J$6&lt;='Mapa de férias'!$F$16),AND(J$6&gt;='Mapa de férias'!$G$16,J$6&lt;='Mapa de férias'!$H$16),AND(J$6&gt;='Mapa de férias'!$I$16,J$6&lt;='Mapa de férias'!$J$16))),"F",""))</f>
        <v/>
      </c>
      <c r="K14" s="44">
        <f>IF(OR($B14="",K$6=""),"",IF(AND(NETWORKDAYS(K$6,K$6,'Feriados'!$F$7:$F$22)=1,OR(AND(K$6&gt;='Mapa de férias'!$E$16,K$6&lt;='Mapa de férias'!$F$16),AND(K$6&gt;='Mapa de férias'!$G$16,K$6&lt;='Mapa de férias'!$H$16),AND(K$6&gt;='Mapa de férias'!$I$16,K$6&lt;='Mapa de férias'!$J$16))),"F",""))</f>
        <v/>
      </c>
      <c r="L14" s="44">
        <f>IF(OR($B14="",L$6=""),"",IF(AND(NETWORKDAYS(L$6,L$6,'Feriados'!$F$7:$F$22)=1,OR(AND(L$6&gt;='Mapa de férias'!$E$16,L$6&lt;='Mapa de férias'!$F$16),AND(L$6&gt;='Mapa de férias'!$G$16,L$6&lt;='Mapa de férias'!$H$16),AND(L$6&gt;='Mapa de férias'!$I$16,L$6&lt;='Mapa de férias'!$J$16))),"F",""))</f>
        <v/>
      </c>
      <c r="M14" s="44">
        <f>IF(OR($B14="",M$6=""),"",IF(AND(NETWORKDAYS(M$6,M$6,'Feriados'!$F$7:$F$22)=1,OR(AND(M$6&gt;='Mapa de férias'!$E$16,M$6&lt;='Mapa de férias'!$F$16),AND(M$6&gt;='Mapa de férias'!$G$16,M$6&lt;='Mapa de férias'!$H$16),AND(M$6&gt;='Mapa de férias'!$I$16,M$6&lt;='Mapa de férias'!$J$16))),"F",""))</f>
        <v/>
      </c>
      <c r="N14" s="44">
        <f>IF(OR($B14="",N$6=""),"",IF(AND(NETWORKDAYS(N$6,N$6,'Feriados'!$F$7:$F$22)=1,OR(AND(N$6&gt;='Mapa de férias'!$E$16,N$6&lt;='Mapa de férias'!$F$16),AND(N$6&gt;='Mapa de férias'!$G$16,N$6&lt;='Mapa de férias'!$H$16),AND(N$6&gt;='Mapa de férias'!$I$16,N$6&lt;='Mapa de férias'!$J$16))),"F",""))</f>
        <v/>
      </c>
      <c r="O14" s="44">
        <f>IF(OR($B14="",O$6=""),"",IF(AND(NETWORKDAYS(O$6,O$6,'Feriados'!$F$7:$F$22)=1,OR(AND(O$6&gt;='Mapa de férias'!$E$16,O$6&lt;='Mapa de férias'!$F$16),AND(O$6&gt;='Mapa de férias'!$G$16,O$6&lt;='Mapa de férias'!$H$16),AND(O$6&gt;='Mapa de férias'!$I$16,O$6&lt;='Mapa de férias'!$J$16))),"F",""))</f>
        <v/>
      </c>
      <c r="P14" s="44">
        <f>IF(OR($B14="",P$6=""),"",IF(AND(NETWORKDAYS(P$6,P$6,'Feriados'!$F$7:$F$22)=1,OR(AND(P$6&gt;='Mapa de férias'!$E$16,P$6&lt;='Mapa de férias'!$F$16),AND(P$6&gt;='Mapa de férias'!$G$16,P$6&lt;='Mapa de férias'!$H$16),AND(P$6&gt;='Mapa de férias'!$I$16,P$6&lt;='Mapa de férias'!$J$16))),"F",""))</f>
        <v/>
      </c>
      <c r="Q14" s="44">
        <f>IF(OR($B14="",Q$6=""),"",IF(AND(NETWORKDAYS(Q$6,Q$6,'Feriados'!$F$7:$F$22)=1,OR(AND(Q$6&gt;='Mapa de férias'!$E$16,Q$6&lt;='Mapa de férias'!$F$16),AND(Q$6&gt;='Mapa de férias'!$G$16,Q$6&lt;='Mapa de férias'!$H$16),AND(Q$6&gt;='Mapa de férias'!$I$16,Q$6&lt;='Mapa de férias'!$J$16))),"F",""))</f>
        <v/>
      </c>
      <c r="R14" s="44">
        <f>IF(OR($B14="",R$6=""),"",IF(AND(NETWORKDAYS(R$6,R$6,'Feriados'!$F$7:$F$22)=1,OR(AND(R$6&gt;='Mapa de férias'!$E$16,R$6&lt;='Mapa de férias'!$F$16),AND(R$6&gt;='Mapa de férias'!$G$16,R$6&lt;='Mapa de férias'!$H$16),AND(R$6&gt;='Mapa de férias'!$I$16,R$6&lt;='Mapa de férias'!$J$16))),"F",""))</f>
        <v/>
      </c>
      <c r="S14" s="44">
        <f>IF(OR($B14="",S$6=""),"",IF(AND(NETWORKDAYS(S$6,S$6,'Feriados'!$F$7:$F$22)=1,OR(AND(S$6&gt;='Mapa de férias'!$E$16,S$6&lt;='Mapa de férias'!$F$16),AND(S$6&gt;='Mapa de férias'!$G$16,S$6&lt;='Mapa de férias'!$H$16),AND(S$6&gt;='Mapa de férias'!$I$16,S$6&lt;='Mapa de férias'!$J$16))),"F",""))</f>
        <v/>
      </c>
      <c r="T14" s="44">
        <f>IF(OR($B14="",T$6=""),"",IF(AND(NETWORKDAYS(T$6,T$6,'Feriados'!$F$7:$F$22)=1,OR(AND(T$6&gt;='Mapa de férias'!$E$16,T$6&lt;='Mapa de férias'!$F$16),AND(T$6&gt;='Mapa de férias'!$G$16,T$6&lt;='Mapa de férias'!$H$16),AND(T$6&gt;='Mapa de férias'!$I$16,T$6&lt;='Mapa de férias'!$J$16))),"F",""))</f>
        <v/>
      </c>
      <c r="U14" s="44">
        <f>IF(OR($B14="",U$6=""),"",IF(AND(NETWORKDAYS(U$6,U$6,'Feriados'!$F$7:$F$22)=1,OR(AND(U$6&gt;='Mapa de férias'!$E$16,U$6&lt;='Mapa de férias'!$F$16),AND(U$6&gt;='Mapa de férias'!$G$16,U$6&lt;='Mapa de férias'!$H$16),AND(U$6&gt;='Mapa de férias'!$I$16,U$6&lt;='Mapa de férias'!$J$16))),"F",""))</f>
        <v/>
      </c>
      <c r="V14" s="44">
        <f>IF(OR($B14="",V$6=""),"",IF(AND(NETWORKDAYS(V$6,V$6,'Feriados'!$F$7:$F$22)=1,OR(AND(V$6&gt;='Mapa de férias'!$E$16,V$6&lt;='Mapa de férias'!$F$16),AND(V$6&gt;='Mapa de férias'!$G$16,V$6&lt;='Mapa de férias'!$H$16),AND(V$6&gt;='Mapa de férias'!$I$16,V$6&lt;='Mapa de férias'!$J$16))),"F",""))</f>
        <v/>
      </c>
      <c r="W14" s="44">
        <f>IF(OR($B14="",W$6=""),"",IF(AND(NETWORKDAYS(W$6,W$6,'Feriados'!$F$7:$F$22)=1,OR(AND(W$6&gt;='Mapa de férias'!$E$16,W$6&lt;='Mapa de férias'!$F$16),AND(W$6&gt;='Mapa de férias'!$G$16,W$6&lt;='Mapa de férias'!$H$16),AND(W$6&gt;='Mapa de férias'!$I$16,W$6&lt;='Mapa de férias'!$J$16))),"F",""))</f>
        <v/>
      </c>
      <c r="X14" s="44">
        <f>IF(OR($B14="",X$6=""),"",IF(AND(NETWORKDAYS(X$6,X$6,'Feriados'!$F$7:$F$22)=1,OR(AND(X$6&gt;='Mapa de férias'!$E$16,X$6&lt;='Mapa de férias'!$F$16),AND(X$6&gt;='Mapa de férias'!$G$16,X$6&lt;='Mapa de férias'!$H$16),AND(X$6&gt;='Mapa de férias'!$I$16,X$6&lt;='Mapa de férias'!$J$16))),"F",""))</f>
        <v/>
      </c>
      <c r="Y14" s="44">
        <f>IF(OR($B14="",Y$6=""),"",IF(AND(NETWORKDAYS(Y$6,Y$6,'Feriados'!$F$7:$F$22)=1,OR(AND(Y$6&gt;='Mapa de férias'!$E$16,Y$6&lt;='Mapa de férias'!$F$16),AND(Y$6&gt;='Mapa de férias'!$G$16,Y$6&lt;='Mapa de férias'!$H$16),AND(Y$6&gt;='Mapa de férias'!$I$16,Y$6&lt;='Mapa de férias'!$J$16))),"F",""))</f>
        <v/>
      </c>
      <c r="Z14" s="44">
        <f>IF(OR($B14="",Z$6=""),"",IF(AND(NETWORKDAYS(Z$6,Z$6,'Feriados'!$F$7:$F$22)=1,OR(AND(Z$6&gt;='Mapa de férias'!$E$16,Z$6&lt;='Mapa de férias'!$F$16),AND(Z$6&gt;='Mapa de férias'!$G$16,Z$6&lt;='Mapa de férias'!$H$16),AND(Z$6&gt;='Mapa de férias'!$I$16,Z$6&lt;='Mapa de férias'!$J$16))),"F",""))</f>
        <v/>
      </c>
      <c r="AA14" s="44">
        <f>IF(OR($B14="",AA$6=""),"",IF(AND(NETWORKDAYS(AA$6,AA$6,'Feriados'!$F$7:$F$22)=1,OR(AND(AA$6&gt;='Mapa de férias'!$E$16,AA$6&lt;='Mapa de férias'!$F$16),AND(AA$6&gt;='Mapa de férias'!$G$16,AA$6&lt;='Mapa de férias'!$H$16),AND(AA$6&gt;='Mapa de férias'!$I$16,AA$6&lt;='Mapa de férias'!$J$16))),"F",""))</f>
        <v/>
      </c>
      <c r="AB14" s="44">
        <f>IF(OR($B14="",AB$6=""),"",IF(AND(NETWORKDAYS(AB$6,AB$6,'Feriados'!$F$7:$F$22)=1,OR(AND(AB$6&gt;='Mapa de férias'!$E$16,AB$6&lt;='Mapa de férias'!$F$16),AND(AB$6&gt;='Mapa de férias'!$G$16,AB$6&lt;='Mapa de férias'!$H$16),AND(AB$6&gt;='Mapa de férias'!$I$16,AB$6&lt;='Mapa de férias'!$J$16))),"F",""))</f>
        <v/>
      </c>
      <c r="AC14" s="44">
        <f>IF(OR($B14="",AC$6=""),"",IF(AND(NETWORKDAYS(AC$6,AC$6,'Feriados'!$F$7:$F$22)=1,OR(AND(AC$6&gt;='Mapa de férias'!$E$16,AC$6&lt;='Mapa de férias'!$F$16),AND(AC$6&gt;='Mapa de férias'!$G$16,AC$6&lt;='Mapa de férias'!$H$16),AND(AC$6&gt;='Mapa de férias'!$I$16,AC$6&lt;='Mapa de férias'!$J$16))),"F",""))</f>
        <v/>
      </c>
      <c r="AD14" s="44">
        <f>IF(OR($B14="",AD$6=""),"",IF(AND(NETWORKDAYS(AD$6,AD$6,'Feriados'!$F$7:$F$22)=1,OR(AND(AD$6&gt;='Mapa de férias'!$E$16,AD$6&lt;='Mapa de férias'!$F$16),AND(AD$6&gt;='Mapa de férias'!$G$16,AD$6&lt;='Mapa de férias'!$H$16),AND(AD$6&gt;='Mapa de férias'!$I$16,AD$6&lt;='Mapa de férias'!$J$16))),"F",""))</f>
        <v/>
      </c>
      <c r="AE14" s="44">
        <f>IF(OR($B14="",AE$6=""),"",IF(AND(NETWORKDAYS(AE$6,AE$6,'Feriados'!$F$7:$F$22)=1,OR(AND(AE$6&gt;='Mapa de férias'!$E$16,AE$6&lt;='Mapa de férias'!$F$16),AND(AE$6&gt;='Mapa de férias'!$G$16,AE$6&lt;='Mapa de férias'!$H$16),AND(AE$6&gt;='Mapa de férias'!$I$16,AE$6&lt;='Mapa de férias'!$J$16))),"F",""))</f>
        <v/>
      </c>
      <c r="AF14" s="44">
        <f>IF(OR($B14="",AF$6=""),"",IF(AND(NETWORKDAYS(AF$6,AF$6,'Feriados'!$F$7:$F$22)=1,OR(AND(AF$6&gt;='Mapa de férias'!$E$16,AF$6&lt;='Mapa de férias'!$F$16),AND(AF$6&gt;='Mapa de férias'!$G$16,AF$6&lt;='Mapa de férias'!$H$16),AND(AF$6&gt;='Mapa de férias'!$I$16,AF$6&lt;='Mapa de férias'!$J$16))),"F",""))</f>
        <v/>
      </c>
      <c r="AG14" s="44">
        <f>IF(OR($B14="",AG$6=""),"",IF(AND(NETWORKDAYS(AG$6,AG$6,'Feriados'!$F$7:$F$22)=1,OR(AND(AG$6&gt;='Mapa de férias'!$E$16,AG$6&lt;='Mapa de férias'!$F$16),AND(AG$6&gt;='Mapa de férias'!$G$16,AG$6&lt;='Mapa de férias'!$H$16),AND(AG$6&gt;='Mapa de férias'!$I$16,AG$6&lt;='Mapa de férias'!$J$16))),"F",""))</f>
        <v/>
      </c>
      <c r="AH14" s="45">
        <f>IF($B14="","",COUNTIF(C14:AG14,"F"))</f>
        <v/>
      </c>
    </row>
    <row r="15" ht="15" customHeight="1">
      <c r="A15" s="42" t="n">
        <v>8</v>
      </c>
      <c r="B15" s="43">
        <f>IF('Mapa de férias'!$B$17="","",'Mapa de férias'!$B$17)</f>
        <v/>
      </c>
      <c r="C15" s="44">
        <f>IF(OR($B15="",C$6=""),"",IF(AND(NETWORKDAYS(C$6,C$6,'Feriados'!$F$7:$F$22)=1,OR(AND(C$6&gt;='Mapa de férias'!$E$17,C$6&lt;='Mapa de férias'!$F$17),AND(C$6&gt;='Mapa de férias'!$G$17,C$6&lt;='Mapa de férias'!$H$17),AND(C$6&gt;='Mapa de férias'!$I$17,C$6&lt;='Mapa de férias'!$J$17))),"F",""))</f>
        <v/>
      </c>
      <c r="D15" s="44">
        <f>IF(OR($B15="",D$6=""),"",IF(AND(NETWORKDAYS(D$6,D$6,'Feriados'!$F$7:$F$22)=1,OR(AND(D$6&gt;='Mapa de férias'!$E$17,D$6&lt;='Mapa de férias'!$F$17),AND(D$6&gt;='Mapa de férias'!$G$17,D$6&lt;='Mapa de férias'!$H$17),AND(D$6&gt;='Mapa de férias'!$I$17,D$6&lt;='Mapa de férias'!$J$17))),"F",""))</f>
        <v/>
      </c>
      <c r="E15" s="44">
        <f>IF(OR($B15="",E$6=""),"",IF(AND(NETWORKDAYS(E$6,E$6,'Feriados'!$F$7:$F$22)=1,OR(AND(E$6&gt;='Mapa de férias'!$E$17,E$6&lt;='Mapa de férias'!$F$17),AND(E$6&gt;='Mapa de férias'!$G$17,E$6&lt;='Mapa de férias'!$H$17),AND(E$6&gt;='Mapa de férias'!$I$17,E$6&lt;='Mapa de férias'!$J$17))),"F",""))</f>
        <v/>
      </c>
      <c r="F15" s="44">
        <f>IF(OR($B15="",F$6=""),"",IF(AND(NETWORKDAYS(F$6,F$6,'Feriados'!$F$7:$F$22)=1,OR(AND(F$6&gt;='Mapa de férias'!$E$17,F$6&lt;='Mapa de férias'!$F$17),AND(F$6&gt;='Mapa de férias'!$G$17,F$6&lt;='Mapa de férias'!$H$17),AND(F$6&gt;='Mapa de férias'!$I$17,F$6&lt;='Mapa de férias'!$J$17))),"F",""))</f>
        <v/>
      </c>
      <c r="G15" s="44">
        <f>IF(OR($B15="",G$6=""),"",IF(AND(NETWORKDAYS(G$6,G$6,'Feriados'!$F$7:$F$22)=1,OR(AND(G$6&gt;='Mapa de férias'!$E$17,G$6&lt;='Mapa de férias'!$F$17),AND(G$6&gt;='Mapa de férias'!$G$17,G$6&lt;='Mapa de férias'!$H$17),AND(G$6&gt;='Mapa de férias'!$I$17,G$6&lt;='Mapa de férias'!$J$17))),"F",""))</f>
        <v/>
      </c>
      <c r="H15" s="44">
        <f>IF(OR($B15="",H$6=""),"",IF(AND(NETWORKDAYS(H$6,H$6,'Feriados'!$F$7:$F$22)=1,OR(AND(H$6&gt;='Mapa de férias'!$E$17,H$6&lt;='Mapa de férias'!$F$17),AND(H$6&gt;='Mapa de férias'!$G$17,H$6&lt;='Mapa de férias'!$H$17),AND(H$6&gt;='Mapa de férias'!$I$17,H$6&lt;='Mapa de férias'!$J$17))),"F",""))</f>
        <v/>
      </c>
      <c r="I15" s="44">
        <f>IF(OR($B15="",I$6=""),"",IF(AND(NETWORKDAYS(I$6,I$6,'Feriados'!$F$7:$F$22)=1,OR(AND(I$6&gt;='Mapa de férias'!$E$17,I$6&lt;='Mapa de férias'!$F$17),AND(I$6&gt;='Mapa de férias'!$G$17,I$6&lt;='Mapa de férias'!$H$17),AND(I$6&gt;='Mapa de férias'!$I$17,I$6&lt;='Mapa de férias'!$J$17))),"F",""))</f>
        <v/>
      </c>
      <c r="J15" s="44">
        <f>IF(OR($B15="",J$6=""),"",IF(AND(NETWORKDAYS(J$6,J$6,'Feriados'!$F$7:$F$22)=1,OR(AND(J$6&gt;='Mapa de férias'!$E$17,J$6&lt;='Mapa de férias'!$F$17),AND(J$6&gt;='Mapa de férias'!$G$17,J$6&lt;='Mapa de férias'!$H$17),AND(J$6&gt;='Mapa de férias'!$I$17,J$6&lt;='Mapa de férias'!$J$17))),"F",""))</f>
        <v/>
      </c>
      <c r="K15" s="44">
        <f>IF(OR($B15="",K$6=""),"",IF(AND(NETWORKDAYS(K$6,K$6,'Feriados'!$F$7:$F$22)=1,OR(AND(K$6&gt;='Mapa de férias'!$E$17,K$6&lt;='Mapa de férias'!$F$17),AND(K$6&gt;='Mapa de férias'!$G$17,K$6&lt;='Mapa de férias'!$H$17),AND(K$6&gt;='Mapa de férias'!$I$17,K$6&lt;='Mapa de férias'!$J$17))),"F",""))</f>
        <v/>
      </c>
      <c r="L15" s="44">
        <f>IF(OR($B15="",L$6=""),"",IF(AND(NETWORKDAYS(L$6,L$6,'Feriados'!$F$7:$F$22)=1,OR(AND(L$6&gt;='Mapa de férias'!$E$17,L$6&lt;='Mapa de férias'!$F$17),AND(L$6&gt;='Mapa de férias'!$G$17,L$6&lt;='Mapa de férias'!$H$17),AND(L$6&gt;='Mapa de férias'!$I$17,L$6&lt;='Mapa de férias'!$J$17))),"F",""))</f>
        <v/>
      </c>
      <c r="M15" s="44">
        <f>IF(OR($B15="",M$6=""),"",IF(AND(NETWORKDAYS(M$6,M$6,'Feriados'!$F$7:$F$22)=1,OR(AND(M$6&gt;='Mapa de férias'!$E$17,M$6&lt;='Mapa de férias'!$F$17),AND(M$6&gt;='Mapa de férias'!$G$17,M$6&lt;='Mapa de férias'!$H$17),AND(M$6&gt;='Mapa de férias'!$I$17,M$6&lt;='Mapa de férias'!$J$17))),"F",""))</f>
        <v/>
      </c>
      <c r="N15" s="44">
        <f>IF(OR($B15="",N$6=""),"",IF(AND(NETWORKDAYS(N$6,N$6,'Feriados'!$F$7:$F$22)=1,OR(AND(N$6&gt;='Mapa de férias'!$E$17,N$6&lt;='Mapa de férias'!$F$17),AND(N$6&gt;='Mapa de férias'!$G$17,N$6&lt;='Mapa de férias'!$H$17),AND(N$6&gt;='Mapa de férias'!$I$17,N$6&lt;='Mapa de férias'!$J$17))),"F",""))</f>
        <v/>
      </c>
      <c r="O15" s="44">
        <f>IF(OR($B15="",O$6=""),"",IF(AND(NETWORKDAYS(O$6,O$6,'Feriados'!$F$7:$F$22)=1,OR(AND(O$6&gt;='Mapa de férias'!$E$17,O$6&lt;='Mapa de férias'!$F$17),AND(O$6&gt;='Mapa de férias'!$G$17,O$6&lt;='Mapa de férias'!$H$17),AND(O$6&gt;='Mapa de férias'!$I$17,O$6&lt;='Mapa de férias'!$J$17))),"F",""))</f>
        <v/>
      </c>
      <c r="P15" s="44">
        <f>IF(OR($B15="",P$6=""),"",IF(AND(NETWORKDAYS(P$6,P$6,'Feriados'!$F$7:$F$22)=1,OR(AND(P$6&gt;='Mapa de férias'!$E$17,P$6&lt;='Mapa de férias'!$F$17),AND(P$6&gt;='Mapa de férias'!$G$17,P$6&lt;='Mapa de férias'!$H$17),AND(P$6&gt;='Mapa de férias'!$I$17,P$6&lt;='Mapa de férias'!$J$17))),"F",""))</f>
        <v/>
      </c>
      <c r="Q15" s="44">
        <f>IF(OR($B15="",Q$6=""),"",IF(AND(NETWORKDAYS(Q$6,Q$6,'Feriados'!$F$7:$F$22)=1,OR(AND(Q$6&gt;='Mapa de férias'!$E$17,Q$6&lt;='Mapa de férias'!$F$17),AND(Q$6&gt;='Mapa de férias'!$G$17,Q$6&lt;='Mapa de férias'!$H$17),AND(Q$6&gt;='Mapa de férias'!$I$17,Q$6&lt;='Mapa de férias'!$J$17))),"F",""))</f>
        <v/>
      </c>
      <c r="R15" s="44">
        <f>IF(OR($B15="",R$6=""),"",IF(AND(NETWORKDAYS(R$6,R$6,'Feriados'!$F$7:$F$22)=1,OR(AND(R$6&gt;='Mapa de férias'!$E$17,R$6&lt;='Mapa de férias'!$F$17),AND(R$6&gt;='Mapa de férias'!$G$17,R$6&lt;='Mapa de férias'!$H$17),AND(R$6&gt;='Mapa de férias'!$I$17,R$6&lt;='Mapa de férias'!$J$17))),"F",""))</f>
        <v/>
      </c>
      <c r="S15" s="44">
        <f>IF(OR($B15="",S$6=""),"",IF(AND(NETWORKDAYS(S$6,S$6,'Feriados'!$F$7:$F$22)=1,OR(AND(S$6&gt;='Mapa de férias'!$E$17,S$6&lt;='Mapa de férias'!$F$17),AND(S$6&gt;='Mapa de férias'!$G$17,S$6&lt;='Mapa de férias'!$H$17),AND(S$6&gt;='Mapa de férias'!$I$17,S$6&lt;='Mapa de férias'!$J$17))),"F",""))</f>
        <v/>
      </c>
      <c r="T15" s="44">
        <f>IF(OR($B15="",T$6=""),"",IF(AND(NETWORKDAYS(T$6,T$6,'Feriados'!$F$7:$F$22)=1,OR(AND(T$6&gt;='Mapa de férias'!$E$17,T$6&lt;='Mapa de férias'!$F$17),AND(T$6&gt;='Mapa de férias'!$G$17,T$6&lt;='Mapa de férias'!$H$17),AND(T$6&gt;='Mapa de férias'!$I$17,T$6&lt;='Mapa de férias'!$J$17))),"F",""))</f>
        <v/>
      </c>
      <c r="U15" s="44">
        <f>IF(OR($B15="",U$6=""),"",IF(AND(NETWORKDAYS(U$6,U$6,'Feriados'!$F$7:$F$22)=1,OR(AND(U$6&gt;='Mapa de férias'!$E$17,U$6&lt;='Mapa de férias'!$F$17),AND(U$6&gt;='Mapa de férias'!$G$17,U$6&lt;='Mapa de férias'!$H$17),AND(U$6&gt;='Mapa de férias'!$I$17,U$6&lt;='Mapa de férias'!$J$17))),"F",""))</f>
        <v/>
      </c>
      <c r="V15" s="44">
        <f>IF(OR($B15="",V$6=""),"",IF(AND(NETWORKDAYS(V$6,V$6,'Feriados'!$F$7:$F$22)=1,OR(AND(V$6&gt;='Mapa de férias'!$E$17,V$6&lt;='Mapa de férias'!$F$17),AND(V$6&gt;='Mapa de férias'!$G$17,V$6&lt;='Mapa de férias'!$H$17),AND(V$6&gt;='Mapa de férias'!$I$17,V$6&lt;='Mapa de férias'!$J$17))),"F",""))</f>
        <v/>
      </c>
      <c r="W15" s="44">
        <f>IF(OR($B15="",W$6=""),"",IF(AND(NETWORKDAYS(W$6,W$6,'Feriados'!$F$7:$F$22)=1,OR(AND(W$6&gt;='Mapa de férias'!$E$17,W$6&lt;='Mapa de férias'!$F$17),AND(W$6&gt;='Mapa de férias'!$G$17,W$6&lt;='Mapa de férias'!$H$17),AND(W$6&gt;='Mapa de férias'!$I$17,W$6&lt;='Mapa de férias'!$J$17))),"F",""))</f>
        <v/>
      </c>
      <c r="X15" s="44">
        <f>IF(OR($B15="",X$6=""),"",IF(AND(NETWORKDAYS(X$6,X$6,'Feriados'!$F$7:$F$22)=1,OR(AND(X$6&gt;='Mapa de férias'!$E$17,X$6&lt;='Mapa de férias'!$F$17),AND(X$6&gt;='Mapa de férias'!$G$17,X$6&lt;='Mapa de férias'!$H$17),AND(X$6&gt;='Mapa de férias'!$I$17,X$6&lt;='Mapa de férias'!$J$17))),"F",""))</f>
        <v/>
      </c>
      <c r="Y15" s="44">
        <f>IF(OR($B15="",Y$6=""),"",IF(AND(NETWORKDAYS(Y$6,Y$6,'Feriados'!$F$7:$F$22)=1,OR(AND(Y$6&gt;='Mapa de férias'!$E$17,Y$6&lt;='Mapa de férias'!$F$17),AND(Y$6&gt;='Mapa de férias'!$G$17,Y$6&lt;='Mapa de férias'!$H$17),AND(Y$6&gt;='Mapa de férias'!$I$17,Y$6&lt;='Mapa de férias'!$J$17))),"F",""))</f>
        <v/>
      </c>
      <c r="Z15" s="44">
        <f>IF(OR($B15="",Z$6=""),"",IF(AND(NETWORKDAYS(Z$6,Z$6,'Feriados'!$F$7:$F$22)=1,OR(AND(Z$6&gt;='Mapa de férias'!$E$17,Z$6&lt;='Mapa de férias'!$F$17),AND(Z$6&gt;='Mapa de férias'!$G$17,Z$6&lt;='Mapa de férias'!$H$17),AND(Z$6&gt;='Mapa de férias'!$I$17,Z$6&lt;='Mapa de férias'!$J$17))),"F",""))</f>
        <v/>
      </c>
      <c r="AA15" s="44">
        <f>IF(OR($B15="",AA$6=""),"",IF(AND(NETWORKDAYS(AA$6,AA$6,'Feriados'!$F$7:$F$22)=1,OR(AND(AA$6&gt;='Mapa de férias'!$E$17,AA$6&lt;='Mapa de férias'!$F$17),AND(AA$6&gt;='Mapa de férias'!$G$17,AA$6&lt;='Mapa de férias'!$H$17),AND(AA$6&gt;='Mapa de férias'!$I$17,AA$6&lt;='Mapa de férias'!$J$17))),"F",""))</f>
        <v/>
      </c>
      <c r="AB15" s="44">
        <f>IF(OR($B15="",AB$6=""),"",IF(AND(NETWORKDAYS(AB$6,AB$6,'Feriados'!$F$7:$F$22)=1,OR(AND(AB$6&gt;='Mapa de férias'!$E$17,AB$6&lt;='Mapa de férias'!$F$17),AND(AB$6&gt;='Mapa de férias'!$G$17,AB$6&lt;='Mapa de férias'!$H$17),AND(AB$6&gt;='Mapa de férias'!$I$17,AB$6&lt;='Mapa de férias'!$J$17))),"F",""))</f>
        <v/>
      </c>
      <c r="AC15" s="44">
        <f>IF(OR($B15="",AC$6=""),"",IF(AND(NETWORKDAYS(AC$6,AC$6,'Feriados'!$F$7:$F$22)=1,OR(AND(AC$6&gt;='Mapa de férias'!$E$17,AC$6&lt;='Mapa de férias'!$F$17),AND(AC$6&gt;='Mapa de férias'!$G$17,AC$6&lt;='Mapa de férias'!$H$17),AND(AC$6&gt;='Mapa de férias'!$I$17,AC$6&lt;='Mapa de férias'!$J$17))),"F",""))</f>
        <v/>
      </c>
      <c r="AD15" s="44">
        <f>IF(OR($B15="",AD$6=""),"",IF(AND(NETWORKDAYS(AD$6,AD$6,'Feriados'!$F$7:$F$22)=1,OR(AND(AD$6&gt;='Mapa de férias'!$E$17,AD$6&lt;='Mapa de férias'!$F$17),AND(AD$6&gt;='Mapa de férias'!$G$17,AD$6&lt;='Mapa de férias'!$H$17),AND(AD$6&gt;='Mapa de férias'!$I$17,AD$6&lt;='Mapa de férias'!$J$17))),"F",""))</f>
        <v/>
      </c>
      <c r="AE15" s="44">
        <f>IF(OR($B15="",AE$6=""),"",IF(AND(NETWORKDAYS(AE$6,AE$6,'Feriados'!$F$7:$F$22)=1,OR(AND(AE$6&gt;='Mapa de férias'!$E$17,AE$6&lt;='Mapa de férias'!$F$17),AND(AE$6&gt;='Mapa de férias'!$G$17,AE$6&lt;='Mapa de férias'!$H$17),AND(AE$6&gt;='Mapa de férias'!$I$17,AE$6&lt;='Mapa de férias'!$J$17))),"F",""))</f>
        <v/>
      </c>
      <c r="AF15" s="44">
        <f>IF(OR($B15="",AF$6=""),"",IF(AND(NETWORKDAYS(AF$6,AF$6,'Feriados'!$F$7:$F$22)=1,OR(AND(AF$6&gt;='Mapa de férias'!$E$17,AF$6&lt;='Mapa de férias'!$F$17),AND(AF$6&gt;='Mapa de férias'!$G$17,AF$6&lt;='Mapa de férias'!$H$17),AND(AF$6&gt;='Mapa de férias'!$I$17,AF$6&lt;='Mapa de férias'!$J$17))),"F",""))</f>
        <v/>
      </c>
      <c r="AG15" s="44">
        <f>IF(OR($B15="",AG$6=""),"",IF(AND(NETWORKDAYS(AG$6,AG$6,'Feriados'!$F$7:$F$22)=1,OR(AND(AG$6&gt;='Mapa de férias'!$E$17,AG$6&lt;='Mapa de férias'!$F$17),AND(AG$6&gt;='Mapa de férias'!$G$17,AG$6&lt;='Mapa de férias'!$H$17),AND(AG$6&gt;='Mapa de férias'!$I$17,AG$6&lt;='Mapa de férias'!$J$17))),"F",""))</f>
        <v/>
      </c>
      <c r="AH15" s="45">
        <f>IF($B15="","",COUNTIF(C15:AG15,"F"))</f>
        <v/>
      </c>
    </row>
    <row r="16" ht="15" customHeight="1">
      <c r="A16" s="42" t="n">
        <v>9</v>
      </c>
      <c r="B16" s="43">
        <f>IF('Mapa de férias'!$B$18="","",'Mapa de férias'!$B$18)</f>
        <v/>
      </c>
      <c r="C16" s="44">
        <f>IF(OR($B16="",C$6=""),"",IF(AND(NETWORKDAYS(C$6,C$6,'Feriados'!$F$7:$F$22)=1,OR(AND(C$6&gt;='Mapa de férias'!$E$18,C$6&lt;='Mapa de férias'!$F$18),AND(C$6&gt;='Mapa de férias'!$G$18,C$6&lt;='Mapa de férias'!$H$18),AND(C$6&gt;='Mapa de férias'!$I$18,C$6&lt;='Mapa de férias'!$J$18))),"F",""))</f>
        <v/>
      </c>
      <c r="D16" s="44">
        <f>IF(OR($B16="",D$6=""),"",IF(AND(NETWORKDAYS(D$6,D$6,'Feriados'!$F$7:$F$22)=1,OR(AND(D$6&gt;='Mapa de férias'!$E$18,D$6&lt;='Mapa de férias'!$F$18),AND(D$6&gt;='Mapa de férias'!$G$18,D$6&lt;='Mapa de férias'!$H$18),AND(D$6&gt;='Mapa de férias'!$I$18,D$6&lt;='Mapa de férias'!$J$18))),"F",""))</f>
        <v/>
      </c>
      <c r="E16" s="44">
        <f>IF(OR($B16="",E$6=""),"",IF(AND(NETWORKDAYS(E$6,E$6,'Feriados'!$F$7:$F$22)=1,OR(AND(E$6&gt;='Mapa de férias'!$E$18,E$6&lt;='Mapa de férias'!$F$18),AND(E$6&gt;='Mapa de férias'!$G$18,E$6&lt;='Mapa de férias'!$H$18),AND(E$6&gt;='Mapa de férias'!$I$18,E$6&lt;='Mapa de férias'!$J$18))),"F",""))</f>
        <v/>
      </c>
      <c r="F16" s="44">
        <f>IF(OR($B16="",F$6=""),"",IF(AND(NETWORKDAYS(F$6,F$6,'Feriados'!$F$7:$F$22)=1,OR(AND(F$6&gt;='Mapa de férias'!$E$18,F$6&lt;='Mapa de férias'!$F$18),AND(F$6&gt;='Mapa de férias'!$G$18,F$6&lt;='Mapa de férias'!$H$18),AND(F$6&gt;='Mapa de férias'!$I$18,F$6&lt;='Mapa de férias'!$J$18))),"F",""))</f>
        <v/>
      </c>
      <c r="G16" s="44">
        <f>IF(OR($B16="",G$6=""),"",IF(AND(NETWORKDAYS(G$6,G$6,'Feriados'!$F$7:$F$22)=1,OR(AND(G$6&gt;='Mapa de férias'!$E$18,G$6&lt;='Mapa de férias'!$F$18),AND(G$6&gt;='Mapa de férias'!$G$18,G$6&lt;='Mapa de férias'!$H$18),AND(G$6&gt;='Mapa de férias'!$I$18,G$6&lt;='Mapa de férias'!$J$18))),"F",""))</f>
        <v/>
      </c>
      <c r="H16" s="44">
        <f>IF(OR($B16="",H$6=""),"",IF(AND(NETWORKDAYS(H$6,H$6,'Feriados'!$F$7:$F$22)=1,OR(AND(H$6&gt;='Mapa de férias'!$E$18,H$6&lt;='Mapa de férias'!$F$18),AND(H$6&gt;='Mapa de férias'!$G$18,H$6&lt;='Mapa de férias'!$H$18),AND(H$6&gt;='Mapa de férias'!$I$18,H$6&lt;='Mapa de férias'!$J$18))),"F",""))</f>
        <v/>
      </c>
      <c r="I16" s="44">
        <f>IF(OR($B16="",I$6=""),"",IF(AND(NETWORKDAYS(I$6,I$6,'Feriados'!$F$7:$F$22)=1,OR(AND(I$6&gt;='Mapa de férias'!$E$18,I$6&lt;='Mapa de férias'!$F$18),AND(I$6&gt;='Mapa de férias'!$G$18,I$6&lt;='Mapa de férias'!$H$18),AND(I$6&gt;='Mapa de férias'!$I$18,I$6&lt;='Mapa de férias'!$J$18))),"F",""))</f>
        <v/>
      </c>
      <c r="J16" s="44">
        <f>IF(OR($B16="",J$6=""),"",IF(AND(NETWORKDAYS(J$6,J$6,'Feriados'!$F$7:$F$22)=1,OR(AND(J$6&gt;='Mapa de férias'!$E$18,J$6&lt;='Mapa de férias'!$F$18),AND(J$6&gt;='Mapa de férias'!$G$18,J$6&lt;='Mapa de férias'!$H$18),AND(J$6&gt;='Mapa de férias'!$I$18,J$6&lt;='Mapa de férias'!$J$18))),"F",""))</f>
        <v/>
      </c>
      <c r="K16" s="44">
        <f>IF(OR($B16="",K$6=""),"",IF(AND(NETWORKDAYS(K$6,K$6,'Feriados'!$F$7:$F$22)=1,OR(AND(K$6&gt;='Mapa de férias'!$E$18,K$6&lt;='Mapa de férias'!$F$18),AND(K$6&gt;='Mapa de férias'!$G$18,K$6&lt;='Mapa de férias'!$H$18),AND(K$6&gt;='Mapa de férias'!$I$18,K$6&lt;='Mapa de férias'!$J$18))),"F",""))</f>
        <v/>
      </c>
      <c r="L16" s="44">
        <f>IF(OR($B16="",L$6=""),"",IF(AND(NETWORKDAYS(L$6,L$6,'Feriados'!$F$7:$F$22)=1,OR(AND(L$6&gt;='Mapa de férias'!$E$18,L$6&lt;='Mapa de férias'!$F$18),AND(L$6&gt;='Mapa de férias'!$G$18,L$6&lt;='Mapa de férias'!$H$18),AND(L$6&gt;='Mapa de férias'!$I$18,L$6&lt;='Mapa de férias'!$J$18))),"F",""))</f>
        <v/>
      </c>
      <c r="M16" s="44">
        <f>IF(OR($B16="",M$6=""),"",IF(AND(NETWORKDAYS(M$6,M$6,'Feriados'!$F$7:$F$22)=1,OR(AND(M$6&gt;='Mapa de férias'!$E$18,M$6&lt;='Mapa de férias'!$F$18),AND(M$6&gt;='Mapa de férias'!$G$18,M$6&lt;='Mapa de férias'!$H$18),AND(M$6&gt;='Mapa de férias'!$I$18,M$6&lt;='Mapa de férias'!$J$18))),"F",""))</f>
        <v/>
      </c>
      <c r="N16" s="44">
        <f>IF(OR($B16="",N$6=""),"",IF(AND(NETWORKDAYS(N$6,N$6,'Feriados'!$F$7:$F$22)=1,OR(AND(N$6&gt;='Mapa de férias'!$E$18,N$6&lt;='Mapa de férias'!$F$18),AND(N$6&gt;='Mapa de férias'!$G$18,N$6&lt;='Mapa de férias'!$H$18),AND(N$6&gt;='Mapa de férias'!$I$18,N$6&lt;='Mapa de férias'!$J$18))),"F",""))</f>
        <v/>
      </c>
      <c r="O16" s="44">
        <f>IF(OR($B16="",O$6=""),"",IF(AND(NETWORKDAYS(O$6,O$6,'Feriados'!$F$7:$F$22)=1,OR(AND(O$6&gt;='Mapa de férias'!$E$18,O$6&lt;='Mapa de férias'!$F$18),AND(O$6&gt;='Mapa de férias'!$G$18,O$6&lt;='Mapa de férias'!$H$18),AND(O$6&gt;='Mapa de férias'!$I$18,O$6&lt;='Mapa de férias'!$J$18))),"F",""))</f>
        <v/>
      </c>
      <c r="P16" s="44">
        <f>IF(OR($B16="",P$6=""),"",IF(AND(NETWORKDAYS(P$6,P$6,'Feriados'!$F$7:$F$22)=1,OR(AND(P$6&gt;='Mapa de férias'!$E$18,P$6&lt;='Mapa de férias'!$F$18),AND(P$6&gt;='Mapa de férias'!$G$18,P$6&lt;='Mapa de férias'!$H$18),AND(P$6&gt;='Mapa de férias'!$I$18,P$6&lt;='Mapa de férias'!$J$18))),"F",""))</f>
        <v/>
      </c>
      <c r="Q16" s="44">
        <f>IF(OR($B16="",Q$6=""),"",IF(AND(NETWORKDAYS(Q$6,Q$6,'Feriados'!$F$7:$F$22)=1,OR(AND(Q$6&gt;='Mapa de férias'!$E$18,Q$6&lt;='Mapa de férias'!$F$18),AND(Q$6&gt;='Mapa de férias'!$G$18,Q$6&lt;='Mapa de férias'!$H$18),AND(Q$6&gt;='Mapa de férias'!$I$18,Q$6&lt;='Mapa de férias'!$J$18))),"F",""))</f>
        <v/>
      </c>
      <c r="R16" s="44">
        <f>IF(OR($B16="",R$6=""),"",IF(AND(NETWORKDAYS(R$6,R$6,'Feriados'!$F$7:$F$22)=1,OR(AND(R$6&gt;='Mapa de férias'!$E$18,R$6&lt;='Mapa de férias'!$F$18),AND(R$6&gt;='Mapa de férias'!$G$18,R$6&lt;='Mapa de férias'!$H$18),AND(R$6&gt;='Mapa de férias'!$I$18,R$6&lt;='Mapa de férias'!$J$18))),"F",""))</f>
        <v/>
      </c>
      <c r="S16" s="44">
        <f>IF(OR($B16="",S$6=""),"",IF(AND(NETWORKDAYS(S$6,S$6,'Feriados'!$F$7:$F$22)=1,OR(AND(S$6&gt;='Mapa de férias'!$E$18,S$6&lt;='Mapa de férias'!$F$18),AND(S$6&gt;='Mapa de férias'!$G$18,S$6&lt;='Mapa de férias'!$H$18),AND(S$6&gt;='Mapa de férias'!$I$18,S$6&lt;='Mapa de férias'!$J$18))),"F",""))</f>
        <v/>
      </c>
      <c r="T16" s="44">
        <f>IF(OR($B16="",T$6=""),"",IF(AND(NETWORKDAYS(T$6,T$6,'Feriados'!$F$7:$F$22)=1,OR(AND(T$6&gt;='Mapa de férias'!$E$18,T$6&lt;='Mapa de férias'!$F$18),AND(T$6&gt;='Mapa de férias'!$G$18,T$6&lt;='Mapa de férias'!$H$18),AND(T$6&gt;='Mapa de férias'!$I$18,T$6&lt;='Mapa de férias'!$J$18))),"F",""))</f>
        <v/>
      </c>
      <c r="U16" s="44">
        <f>IF(OR($B16="",U$6=""),"",IF(AND(NETWORKDAYS(U$6,U$6,'Feriados'!$F$7:$F$22)=1,OR(AND(U$6&gt;='Mapa de férias'!$E$18,U$6&lt;='Mapa de férias'!$F$18),AND(U$6&gt;='Mapa de férias'!$G$18,U$6&lt;='Mapa de férias'!$H$18),AND(U$6&gt;='Mapa de férias'!$I$18,U$6&lt;='Mapa de férias'!$J$18))),"F",""))</f>
        <v/>
      </c>
      <c r="V16" s="44">
        <f>IF(OR($B16="",V$6=""),"",IF(AND(NETWORKDAYS(V$6,V$6,'Feriados'!$F$7:$F$22)=1,OR(AND(V$6&gt;='Mapa de férias'!$E$18,V$6&lt;='Mapa de férias'!$F$18),AND(V$6&gt;='Mapa de férias'!$G$18,V$6&lt;='Mapa de férias'!$H$18),AND(V$6&gt;='Mapa de férias'!$I$18,V$6&lt;='Mapa de férias'!$J$18))),"F",""))</f>
        <v/>
      </c>
      <c r="W16" s="44">
        <f>IF(OR($B16="",W$6=""),"",IF(AND(NETWORKDAYS(W$6,W$6,'Feriados'!$F$7:$F$22)=1,OR(AND(W$6&gt;='Mapa de férias'!$E$18,W$6&lt;='Mapa de férias'!$F$18),AND(W$6&gt;='Mapa de férias'!$G$18,W$6&lt;='Mapa de férias'!$H$18),AND(W$6&gt;='Mapa de férias'!$I$18,W$6&lt;='Mapa de férias'!$J$18))),"F",""))</f>
        <v/>
      </c>
      <c r="X16" s="44">
        <f>IF(OR($B16="",X$6=""),"",IF(AND(NETWORKDAYS(X$6,X$6,'Feriados'!$F$7:$F$22)=1,OR(AND(X$6&gt;='Mapa de férias'!$E$18,X$6&lt;='Mapa de férias'!$F$18),AND(X$6&gt;='Mapa de férias'!$G$18,X$6&lt;='Mapa de férias'!$H$18),AND(X$6&gt;='Mapa de férias'!$I$18,X$6&lt;='Mapa de férias'!$J$18))),"F",""))</f>
        <v/>
      </c>
      <c r="Y16" s="44">
        <f>IF(OR($B16="",Y$6=""),"",IF(AND(NETWORKDAYS(Y$6,Y$6,'Feriados'!$F$7:$F$22)=1,OR(AND(Y$6&gt;='Mapa de férias'!$E$18,Y$6&lt;='Mapa de férias'!$F$18),AND(Y$6&gt;='Mapa de férias'!$G$18,Y$6&lt;='Mapa de férias'!$H$18),AND(Y$6&gt;='Mapa de férias'!$I$18,Y$6&lt;='Mapa de férias'!$J$18))),"F",""))</f>
        <v/>
      </c>
      <c r="Z16" s="44">
        <f>IF(OR($B16="",Z$6=""),"",IF(AND(NETWORKDAYS(Z$6,Z$6,'Feriados'!$F$7:$F$22)=1,OR(AND(Z$6&gt;='Mapa de férias'!$E$18,Z$6&lt;='Mapa de férias'!$F$18),AND(Z$6&gt;='Mapa de férias'!$G$18,Z$6&lt;='Mapa de férias'!$H$18),AND(Z$6&gt;='Mapa de férias'!$I$18,Z$6&lt;='Mapa de férias'!$J$18))),"F",""))</f>
        <v/>
      </c>
      <c r="AA16" s="44">
        <f>IF(OR($B16="",AA$6=""),"",IF(AND(NETWORKDAYS(AA$6,AA$6,'Feriados'!$F$7:$F$22)=1,OR(AND(AA$6&gt;='Mapa de férias'!$E$18,AA$6&lt;='Mapa de férias'!$F$18),AND(AA$6&gt;='Mapa de férias'!$G$18,AA$6&lt;='Mapa de férias'!$H$18),AND(AA$6&gt;='Mapa de férias'!$I$18,AA$6&lt;='Mapa de férias'!$J$18))),"F",""))</f>
        <v/>
      </c>
      <c r="AB16" s="44">
        <f>IF(OR($B16="",AB$6=""),"",IF(AND(NETWORKDAYS(AB$6,AB$6,'Feriados'!$F$7:$F$22)=1,OR(AND(AB$6&gt;='Mapa de férias'!$E$18,AB$6&lt;='Mapa de férias'!$F$18),AND(AB$6&gt;='Mapa de férias'!$G$18,AB$6&lt;='Mapa de férias'!$H$18),AND(AB$6&gt;='Mapa de férias'!$I$18,AB$6&lt;='Mapa de férias'!$J$18))),"F",""))</f>
        <v/>
      </c>
      <c r="AC16" s="44">
        <f>IF(OR($B16="",AC$6=""),"",IF(AND(NETWORKDAYS(AC$6,AC$6,'Feriados'!$F$7:$F$22)=1,OR(AND(AC$6&gt;='Mapa de férias'!$E$18,AC$6&lt;='Mapa de férias'!$F$18),AND(AC$6&gt;='Mapa de férias'!$G$18,AC$6&lt;='Mapa de férias'!$H$18),AND(AC$6&gt;='Mapa de férias'!$I$18,AC$6&lt;='Mapa de férias'!$J$18))),"F",""))</f>
        <v/>
      </c>
      <c r="AD16" s="44">
        <f>IF(OR($B16="",AD$6=""),"",IF(AND(NETWORKDAYS(AD$6,AD$6,'Feriados'!$F$7:$F$22)=1,OR(AND(AD$6&gt;='Mapa de férias'!$E$18,AD$6&lt;='Mapa de férias'!$F$18),AND(AD$6&gt;='Mapa de férias'!$G$18,AD$6&lt;='Mapa de férias'!$H$18),AND(AD$6&gt;='Mapa de férias'!$I$18,AD$6&lt;='Mapa de férias'!$J$18))),"F",""))</f>
        <v/>
      </c>
      <c r="AE16" s="44">
        <f>IF(OR($B16="",AE$6=""),"",IF(AND(NETWORKDAYS(AE$6,AE$6,'Feriados'!$F$7:$F$22)=1,OR(AND(AE$6&gt;='Mapa de férias'!$E$18,AE$6&lt;='Mapa de férias'!$F$18),AND(AE$6&gt;='Mapa de férias'!$G$18,AE$6&lt;='Mapa de férias'!$H$18),AND(AE$6&gt;='Mapa de férias'!$I$18,AE$6&lt;='Mapa de férias'!$J$18))),"F",""))</f>
        <v/>
      </c>
      <c r="AF16" s="44">
        <f>IF(OR($B16="",AF$6=""),"",IF(AND(NETWORKDAYS(AF$6,AF$6,'Feriados'!$F$7:$F$22)=1,OR(AND(AF$6&gt;='Mapa de férias'!$E$18,AF$6&lt;='Mapa de férias'!$F$18),AND(AF$6&gt;='Mapa de férias'!$G$18,AF$6&lt;='Mapa de férias'!$H$18),AND(AF$6&gt;='Mapa de férias'!$I$18,AF$6&lt;='Mapa de férias'!$J$18))),"F",""))</f>
        <v/>
      </c>
      <c r="AG16" s="44">
        <f>IF(OR($B16="",AG$6=""),"",IF(AND(NETWORKDAYS(AG$6,AG$6,'Feriados'!$F$7:$F$22)=1,OR(AND(AG$6&gt;='Mapa de férias'!$E$18,AG$6&lt;='Mapa de férias'!$F$18),AND(AG$6&gt;='Mapa de férias'!$G$18,AG$6&lt;='Mapa de férias'!$H$18),AND(AG$6&gt;='Mapa de férias'!$I$18,AG$6&lt;='Mapa de férias'!$J$18))),"F",""))</f>
        <v/>
      </c>
      <c r="AH16" s="45">
        <f>IF($B16="","",COUNTIF(C16:AG16,"F"))</f>
        <v/>
      </c>
    </row>
    <row r="17" ht="15" customHeight="1">
      <c r="A17" s="42" t="n">
        <v>10</v>
      </c>
      <c r="B17" s="43">
        <f>IF('Mapa de férias'!$B$19="","",'Mapa de férias'!$B$19)</f>
        <v/>
      </c>
      <c r="C17" s="44">
        <f>IF(OR($B17="",C$6=""),"",IF(AND(NETWORKDAYS(C$6,C$6,'Feriados'!$F$7:$F$22)=1,OR(AND(C$6&gt;='Mapa de férias'!$E$19,C$6&lt;='Mapa de férias'!$F$19),AND(C$6&gt;='Mapa de férias'!$G$19,C$6&lt;='Mapa de férias'!$H$19),AND(C$6&gt;='Mapa de férias'!$I$19,C$6&lt;='Mapa de férias'!$J$19))),"F",""))</f>
        <v/>
      </c>
      <c r="D17" s="44">
        <f>IF(OR($B17="",D$6=""),"",IF(AND(NETWORKDAYS(D$6,D$6,'Feriados'!$F$7:$F$22)=1,OR(AND(D$6&gt;='Mapa de férias'!$E$19,D$6&lt;='Mapa de férias'!$F$19),AND(D$6&gt;='Mapa de férias'!$G$19,D$6&lt;='Mapa de férias'!$H$19),AND(D$6&gt;='Mapa de férias'!$I$19,D$6&lt;='Mapa de férias'!$J$19))),"F",""))</f>
        <v/>
      </c>
      <c r="E17" s="44">
        <f>IF(OR($B17="",E$6=""),"",IF(AND(NETWORKDAYS(E$6,E$6,'Feriados'!$F$7:$F$22)=1,OR(AND(E$6&gt;='Mapa de férias'!$E$19,E$6&lt;='Mapa de férias'!$F$19),AND(E$6&gt;='Mapa de férias'!$G$19,E$6&lt;='Mapa de férias'!$H$19),AND(E$6&gt;='Mapa de férias'!$I$19,E$6&lt;='Mapa de férias'!$J$19))),"F",""))</f>
        <v/>
      </c>
      <c r="F17" s="44">
        <f>IF(OR($B17="",F$6=""),"",IF(AND(NETWORKDAYS(F$6,F$6,'Feriados'!$F$7:$F$22)=1,OR(AND(F$6&gt;='Mapa de férias'!$E$19,F$6&lt;='Mapa de férias'!$F$19),AND(F$6&gt;='Mapa de férias'!$G$19,F$6&lt;='Mapa de férias'!$H$19),AND(F$6&gt;='Mapa de férias'!$I$19,F$6&lt;='Mapa de férias'!$J$19))),"F",""))</f>
        <v/>
      </c>
      <c r="G17" s="44">
        <f>IF(OR($B17="",G$6=""),"",IF(AND(NETWORKDAYS(G$6,G$6,'Feriados'!$F$7:$F$22)=1,OR(AND(G$6&gt;='Mapa de férias'!$E$19,G$6&lt;='Mapa de férias'!$F$19),AND(G$6&gt;='Mapa de férias'!$G$19,G$6&lt;='Mapa de férias'!$H$19),AND(G$6&gt;='Mapa de férias'!$I$19,G$6&lt;='Mapa de férias'!$J$19))),"F",""))</f>
        <v/>
      </c>
      <c r="H17" s="44">
        <f>IF(OR($B17="",H$6=""),"",IF(AND(NETWORKDAYS(H$6,H$6,'Feriados'!$F$7:$F$22)=1,OR(AND(H$6&gt;='Mapa de férias'!$E$19,H$6&lt;='Mapa de férias'!$F$19),AND(H$6&gt;='Mapa de férias'!$G$19,H$6&lt;='Mapa de férias'!$H$19),AND(H$6&gt;='Mapa de férias'!$I$19,H$6&lt;='Mapa de férias'!$J$19))),"F",""))</f>
        <v/>
      </c>
      <c r="I17" s="44">
        <f>IF(OR($B17="",I$6=""),"",IF(AND(NETWORKDAYS(I$6,I$6,'Feriados'!$F$7:$F$22)=1,OR(AND(I$6&gt;='Mapa de férias'!$E$19,I$6&lt;='Mapa de férias'!$F$19),AND(I$6&gt;='Mapa de férias'!$G$19,I$6&lt;='Mapa de férias'!$H$19),AND(I$6&gt;='Mapa de férias'!$I$19,I$6&lt;='Mapa de férias'!$J$19))),"F",""))</f>
        <v/>
      </c>
      <c r="J17" s="44">
        <f>IF(OR($B17="",J$6=""),"",IF(AND(NETWORKDAYS(J$6,J$6,'Feriados'!$F$7:$F$22)=1,OR(AND(J$6&gt;='Mapa de férias'!$E$19,J$6&lt;='Mapa de férias'!$F$19),AND(J$6&gt;='Mapa de férias'!$G$19,J$6&lt;='Mapa de férias'!$H$19),AND(J$6&gt;='Mapa de férias'!$I$19,J$6&lt;='Mapa de férias'!$J$19))),"F",""))</f>
        <v/>
      </c>
      <c r="K17" s="44">
        <f>IF(OR($B17="",K$6=""),"",IF(AND(NETWORKDAYS(K$6,K$6,'Feriados'!$F$7:$F$22)=1,OR(AND(K$6&gt;='Mapa de férias'!$E$19,K$6&lt;='Mapa de férias'!$F$19),AND(K$6&gt;='Mapa de férias'!$G$19,K$6&lt;='Mapa de férias'!$H$19),AND(K$6&gt;='Mapa de férias'!$I$19,K$6&lt;='Mapa de férias'!$J$19))),"F",""))</f>
        <v/>
      </c>
      <c r="L17" s="44">
        <f>IF(OR($B17="",L$6=""),"",IF(AND(NETWORKDAYS(L$6,L$6,'Feriados'!$F$7:$F$22)=1,OR(AND(L$6&gt;='Mapa de férias'!$E$19,L$6&lt;='Mapa de férias'!$F$19),AND(L$6&gt;='Mapa de férias'!$G$19,L$6&lt;='Mapa de férias'!$H$19),AND(L$6&gt;='Mapa de férias'!$I$19,L$6&lt;='Mapa de férias'!$J$19))),"F",""))</f>
        <v/>
      </c>
      <c r="M17" s="44">
        <f>IF(OR($B17="",M$6=""),"",IF(AND(NETWORKDAYS(M$6,M$6,'Feriados'!$F$7:$F$22)=1,OR(AND(M$6&gt;='Mapa de férias'!$E$19,M$6&lt;='Mapa de férias'!$F$19),AND(M$6&gt;='Mapa de férias'!$G$19,M$6&lt;='Mapa de férias'!$H$19),AND(M$6&gt;='Mapa de férias'!$I$19,M$6&lt;='Mapa de férias'!$J$19))),"F",""))</f>
        <v/>
      </c>
      <c r="N17" s="44">
        <f>IF(OR($B17="",N$6=""),"",IF(AND(NETWORKDAYS(N$6,N$6,'Feriados'!$F$7:$F$22)=1,OR(AND(N$6&gt;='Mapa de férias'!$E$19,N$6&lt;='Mapa de férias'!$F$19),AND(N$6&gt;='Mapa de férias'!$G$19,N$6&lt;='Mapa de férias'!$H$19),AND(N$6&gt;='Mapa de férias'!$I$19,N$6&lt;='Mapa de férias'!$J$19))),"F",""))</f>
        <v/>
      </c>
      <c r="O17" s="44">
        <f>IF(OR($B17="",O$6=""),"",IF(AND(NETWORKDAYS(O$6,O$6,'Feriados'!$F$7:$F$22)=1,OR(AND(O$6&gt;='Mapa de férias'!$E$19,O$6&lt;='Mapa de férias'!$F$19),AND(O$6&gt;='Mapa de férias'!$G$19,O$6&lt;='Mapa de férias'!$H$19),AND(O$6&gt;='Mapa de férias'!$I$19,O$6&lt;='Mapa de férias'!$J$19))),"F",""))</f>
        <v/>
      </c>
      <c r="P17" s="44">
        <f>IF(OR($B17="",P$6=""),"",IF(AND(NETWORKDAYS(P$6,P$6,'Feriados'!$F$7:$F$22)=1,OR(AND(P$6&gt;='Mapa de férias'!$E$19,P$6&lt;='Mapa de férias'!$F$19),AND(P$6&gt;='Mapa de férias'!$G$19,P$6&lt;='Mapa de férias'!$H$19),AND(P$6&gt;='Mapa de férias'!$I$19,P$6&lt;='Mapa de férias'!$J$19))),"F",""))</f>
        <v/>
      </c>
      <c r="Q17" s="44">
        <f>IF(OR($B17="",Q$6=""),"",IF(AND(NETWORKDAYS(Q$6,Q$6,'Feriados'!$F$7:$F$22)=1,OR(AND(Q$6&gt;='Mapa de férias'!$E$19,Q$6&lt;='Mapa de férias'!$F$19),AND(Q$6&gt;='Mapa de férias'!$G$19,Q$6&lt;='Mapa de férias'!$H$19),AND(Q$6&gt;='Mapa de férias'!$I$19,Q$6&lt;='Mapa de férias'!$J$19))),"F",""))</f>
        <v/>
      </c>
      <c r="R17" s="44">
        <f>IF(OR($B17="",R$6=""),"",IF(AND(NETWORKDAYS(R$6,R$6,'Feriados'!$F$7:$F$22)=1,OR(AND(R$6&gt;='Mapa de férias'!$E$19,R$6&lt;='Mapa de férias'!$F$19),AND(R$6&gt;='Mapa de férias'!$G$19,R$6&lt;='Mapa de férias'!$H$19),AND(R$6&gt;='Mapa de férias'!$I$19,R$6&lt;='Mapa de férias'!$J$19))),"F",""))</f>
        <v/>
      </c>
      <c r="S17" s="44">
        <f>IF(OR($B17="",S$6=""),"",IF(AND(NETWORKDAYS(S$6,S$6,'Feriados'!$F$7:$F$22)=1,OR(AND(S$6&gt;='Mapa de férias'!$E$19,S$6&lt;='Mapa de férias'!$F$19),AND(S$6&gt;='Mapa de férias'!$G$19,S$6&lt;='Mapa de férias'!$H$19),AND(S$6&gt;='Mapa de férias'!$I$19,S$6&lt;='Mapa de férias'!$J$19))),"F",""))</f>
        <v/>
      </c>
      <c r="T17" s="44">
        <f>IF(OR($B17="",T$6=""),"",IF(AND(NETWORKDAYS(T$6,T$6,'Feriados'!$F$7:$F$22)=1,OR(AND(T$6&gt;='Mapa de férias'!$E$19,T$6&lt;='Mapa de férias'!$F$19),AND(T$6&gt;='Mapa de férias'!$G$19,T$6&lt;='Mapa de férias'!$H$19),AND(T$6&gt;='Mapa de férias'!$I$19,T$6&lt;='Mapa de férias'!$J$19))),"F",""))</f>
        <v/>
      </c>
      <c r="U17" s="44">
        <f>IF(OR($B17="",U$6=""),"",IF(AND(NETWORKDAYS(U$6,U$6,'Feriados'!$F$7:$F$22)=1,OR(AND(U$6&gt;='Mapa de férias'!$E$19,U$6&lt;='Mapa de férias'!$F$19),AND(U$6&gt;='Mapa de férias'!$G$19,U$6&lt;='Mapa de férias'!$H$19),AND(U$6&gt;='Mapa de férias'!$I$19,U$6&lt;='Mapa de férias'!$J$19))),"F",""))</f>
        <v/>
      </c>
      <c r="V17" s="44">
        <f>IF(OR($B17="",V$6=""),"",IF(AND(NETWORKDAYS(V$6,V$6,'Feriados'!$F$7:$F$22)=1,OR(AND(V$6&gt;='Mapa de férias'!$E$19,V$6&lt;='Mapa de férias'!$F$19),AND(V$6&gt;='Mapa de férias'!$G$19,V$6&lt;='Mapa de férias'!$H$19),AND(V$6&gt;='Mapa de férias'!$I$19,V$6&lt;='Mapa de férias'!$J$19))),"F",""))</f>
        <v/>
      </c>
      <c r="W17" s="44">
        <f>IF(OR($B17="",W$6=""),"",IF(AND(NETWORKDAYS(W$6,W$6,'Feriados'!$F$7:$F$22)=1,OR(AND(W$6&gt;='Mapa de férias'!$E$19,W$6&lt;='Mapa de férias'!$F$19),AND(W$6&gt;='Mapa de férias'!$G$19,W$6&lt;='Mapa de férias'!$H$19),AND(W$6&gt;='Mapa de férias'!$I$19,W$6&lt;='Mapa de férias'!$J$19))),"F",""))</f>
        <v/>
      </c>
      <c r="X17" s="44">
        <f>IF(OR($B17="",X$6=""),"",IF(AND(NETWORKDAYS(X$6,X$6,'Feriados'!$F$7:$F$22)=1,OR(AND(X$6&gt;='Mapa de férias'!$E$19,X$6&lt;='Mapa de férias'!$F$19),AND(X$6&gt;='Mapa de férias'!$G$19,X$6&lt;='Mapa de férias'!$H$19),AND(X$6&gt;='Mapa de férias'!$I$19,X$6&lt;='Mapa de férias'!$J$19))),"F",""))</f>
        <v/>
      </c>
      <c r="Y17" s="44">
        <f>IF(OR($B17="",Y$6=""),"",IF(AND(NETWORKDAYS(Y$6,Y$6,'Feriados'!$F$7:$F$22)=1,OR(AND(Y$6&gt;='Mapa de férias'!$E$19,Y$6&lt;='Mapa de férias'!$F$19),AND(Y$6&gt;='Mapa de férias'!$G$19,Y$6&lt;='Mapa de férias'!$H$19),AND(Y$6&gt;='Mapa de férias'!$I$19,Y$6&lt;='Mapa de férias'!$J$19))),"F",""))</f>
        <v/>
      </c>
      <c r="Z17" s="44">
        <f>IF(OR($B17="",Z$6=""),"",IF(AND(NETWORKDAYS(Z$6,Z$6,'Feriados'!$F$7:$F$22)=1,OR(AND(Z$6&gt;='Mapa de férias'!$E$19,Z$6&lt;='Mapa de férias'!$F$19),AND(Z$6&gt;='Mapa de férias'!$G$19,Z$6&lt;='Mapa de férias'!$H$19),AND(Z$6&gt;='Mapa de férias'!$I$19,Z$6&lt;='Mapa de férias'!$J$19))),"F",""))</f>
        <v/>
      </c>
      <c r="AA17" s="44">
        <f>IF(OR($B17="",AA$6=""),"",IF(AND(NETWORKDAYS(AA$6,AA$6,'Feriados'!$F$7:$F$22)=1,OR(AND(AA$6&gt;='Mapa de férias'!$E$19,AA$6&lt;='Mapa de férias'!$F$19),AND(AA$6&gt;='Mapa de férias'!$G$19,AA$6&lt;='Mapa de férias'!$H$19),AND(AA$6&gt;='Mapa de férias'!$I$19,AA$6&lt;='Mapa de férias'!$J$19))),"F",""))</f>
        <v/>
      </c>
      <c r="AB17" s="44">
        <f>IF(OR($B17="",AB$6=""),"",IF(AND(NETWORKDAYS(AB$6,AB$6,'Feriados'!$F$7:$F$22)=1,OR(AND(AB$6&gt;='Mapa de férias'!$E$19,AB$6&lt;='Mapa de férias'!$F$19),AND(AB$6&gt;='Mapa de férias'!$G$19,AB$6&lt;='Mapa de férias'!$H$19),AND(AB$6&gt;='Mapa de férias'!$I$19,AB$6&lt;='Mapa de férias'!$J$19))),"F",""))</f>
        <v/>
      </c>
      <c r="AC17" s="44">
        <f>IF(OR($B17="",AC$6=""),"",IF(AND(NETWORKDAYS(AC$6,AC$6,'Feriados'!$F$7:$F$22)=1,OR(AND(AC$6&gt;='Mapa de férias'!$E$19,AC$6&lt;='Mapa de férias'!$F$19),AND(AC$6&gt;='Mapa de férias'!$G$19,AC$6&lt;='Mapa de férias'!$H$19),AND(AC$6&gt;='Mapa de férias'!$I$19,AC$6&lt;='Mapa de férias'!$J$19))),"F",""))</f>
        <v/>
      </c>
      <c r="AD17" s="44">
        <f>IF(OR($B17="",AD$6=""),"",IF(AND(NETWORKDAYS(AD$6,AD$6,'Feriados'!$F$7:$F$22)=1,OR(AND(AD$6&gt;='Mapa de férias'!$E$19,AD$6&lt;='Mapa de férias'!$F$19),AND(AD$6&gt;='Mapa de férias'!$G$19,AD$6&lt;='Mapa de férias'!$H$19),AND(AD$6&gt;='Mapa de férias'!$I$19,AD$6&lt;='Mapa de férias'!$J$19))),"F",""))</f>
        <v/>
      </c>
      <c r="AE17" s="44">
        <f>IF(OR($B17="",AE$6=""),"",IF(AND(NETWORKDAYS(AE$6,AE$6,'Feriados'!$F$7:$F$22)=1,OR(AND(AE$6&gt;='Mapa de férias'!$E$19,AE$6&lt;='Mapa de férias'!$F$19),AND(AE$6&gt;='Mapa de férias'!$G$19,AE$6&lt;='Mapa de férias'!$H$19),AND(AE$6&gt;='Mapa de férias'!$I$19,AE$6&lt;='Mapa de férias'!$J$19))),"F",""))</f>
        <v/>
      </c>
      <c r="AF17" s="44">
        <f>IF(OR($B17="",AF$6=""),"",IF(AND(NETWORKDAYS(AF$6,AF$6,'Feriados'!$F$7:$F$22)=1,OR(AND(AF$6&gt;='Mapa de férias'!$E$19,AF$6&lt;='Mapa de férias'!$F$19),AND(AF$6&gt;='Mapa de férias'!$G$19,AF$6&lt;='Mapa de férias'!$H$19),AND(AF$6&gt;='Mapa de férias'!$I$19,AF$6&lt;='Mapa de férias'!$J$19))),"F",""))</f>
        <v/>
      </c>
      <c r="AG17" s="44">
        <f>IF(OR($B17="",AG$6=""),"",IF(AND(NETWORKDAYS(AG$6,AG$6,'Feriados'!$F$7:$F$22)=1,OR(AND(AG$6&gt;='Mapa de férias'!$E$19,AG$6&lt;='Mapa de férias'!$F$19),AND(AG$6&gt;='Mapa de férias'!$G$19,AG$6&lt;='Mapa de férias'!$H$19),AND(AG$6&gt;='Mapa de férias'!$I$19,AG$6&lt;='Mapa de férias'!$J$19))),"F",""))</f>
        <v/>
      </c>
      <c r="AH17" s="45">
        <f>IF($B17="","",COUNTIF(C17:AG17,"F"))</f>
        <v/>
      </c>
    </row>
    <row r="18" ht="15" customHeight="1">
      <c r="A18" s="42" t="n">
        <v>11</v>
      </c>
      <c r="B18" s="43">
        <f>IF('Mapa de férias'!$B$20="","",'Mapa de férias'!$B$20)</f>
        <v/>
      </c>
      <c r="C18" s="44">
        <f>IF(OR($B18="",C$6=""),"",IF(AND(NETWORKDAYS(C$6,C$6,'Feriados'!$F$7:$F$22)=1,OR(AND(C$6&gt;='Mapa de férias'!$E$20,C$6&lt;='Mapa de férias'!$F$20),AND(C$6&gt;='Mapa de férias'!$G$20,C$6&lt;='Mapa de férias'!$H$20),AND(C$6&gt;='Mapa de férias'!$I$20,C$6&lt;='Mapa de férias'!$J$20))),"F",""))</f>
        <v/>
      </c>
      <c r="D18" s="44">
        <f>IF(OR($B18="",D$6=""),"",IF(AND(NETWORKDAYS(D$6,D$6,'Feriados'!$F$7:$F$22)=1,OR(AND(D$6&gt;='Mapa de férias'!$E$20,D$6&lt;='Mapa de férias'!$F$20),AND(D$6&gt;='Mapa de férias'!$G$20,D$6&lt;='Mapa de férias'!$H$20),AND(D$6&gt;='Mapa de férias'!$I$20,D$6&lt;='Mapa de férias'!$J$20))),"F",""))</f>
        <v/>
      </c>
      <c r="E18" s="44">
        <f>IF(OR($B18="",E$6=""),"",IF(AND(NETWORKDAYS(E$6,E$6,'Feriados'!$F$7:$F$22)=1,OR(AND(E$6&gt;='Mapa de férias'!$E$20,E$6&lt;='Mapa de férias'!$F$20),AND(E$6&gt;='Mapa de férias'!$G$20,E$6&lt;='Mapa de férias'!$H$20),AND(E$6&gt;='Mapa de férias'!$I$20,E$6&lt;='Mapa de férias'!$J$20))),"F",""))</f>
        <v/>
      </c>
      <c r="F18" s="44">
        <f>IF(OR($B18="",F$6=""),"",IF(AND(NETWORKDAYS(F$6,F$6,'Feriados'!$F$7:$F$22)=1,OR(AND(F$6&gt;='Mapa de férias'!$E$20,F$6&lt;='Mapa de férias'!$F$20),AND(F$6&gt;='Mapa de férias'!$G$20,F$6&lt;='Mapa de férias'!$H$20),AND(F$6&gt;='Mapa de férias'!$I$20,F$6&lt;='Mapa de férias'!$J$20))),"F",""))</f>
        <v/>
      </c>
      <c r="G18" s="44">
        <f>IF(OR($B18="",G$6=""),"",IF(AND(NETWORKDAYS(G$6,G$6,'Feriados'!$F$7:$F$22)=1,OR(AND(G$6&gt;='Mapa de férias'!$E$20,G$6&lt;='Mapa de férias'!$F$20),AND(G$6&gt;='Mapa de férias'!$G$20,G$6&lt;='Mapa de férias'!$H$20),AND(G$6&gt;='Mapa de férias'!$I$20,G$6&lt;='Mapa de férias'!$J$20))),"F",""))</f>
        <v/>
      </c>
      <c r="H18" s="44">
        <f>IF(OR($B18="",H$6=""),"",IF(AND(NETWORKDAYS(H$6,H$6,'Feriados'!$F$7:$F$22)=1,OR(AND(H$6&gt;='Mapa de férias'!$E$20,H$6&lt;='Mapa de férias'!$F$20),AND(H$6&gt;='Mapa de férias'!$G$20,H$6&lt;='Mapa de férias'!$H$20),AND(H$6&gt;='Mapa de férias'!$I$20,H$6&lt;='Mapa de férias'!$J$20))),"F",""))</f>
        <v/>
      </c>
      <c r="I18" s="44">
        <f>IF(OR($B18="",I$6=""),"",IF(AND(NETWORKDAYS(I$6,I$6,'Feriados'!$F$7:$F$22)=1,OR(AND(I$6&gt;='Mapa de férias'!$E$20,I$6&lt;='Mapa de férias'!$F$20),AND(I$6&gt;='Mapa de férias'!$G$20,I$6&lt;='Mapa de férias'!$H$20),AND(I$6&gt;='Mapa de férias'!$I$20,I$6&lt;='Mapa de férias'!$J$20))),"F",""))</f>
        <v/>
      </c>
      <c r="J18" s="44">
        <f>IF(OR($B18="",J$6=""),"",IF(AND(NETWORKDAYS(J$6,J$6,'Feriados'!$F$7:$F$22)=1,OR(AND(J$6&gt;='Mapa de férias'!$E$20,J$6&lt;='Mapa de férias'!$F$20),AND(J$6&gt;='Mapa de férias'!$G$20,J$6&lt;='Mapa de férias'!$H$20),AND(J$6&gt;='Mapa de férias'!$I$20,J$6&lt;='Mapa de férias'!$J$20))),"F",""))</f>
        <v/>
      </c>
      <c r="K18" s="44">
        <f>IF(OR($B18="",K$6=""),"",IF(AND(NETWORKDAYS(K$6,K$6,'Feriados'!$F$7:$F$22)=1,OR(AND(K$6&gt;='Mapa de férias'!$E$20,K$6&lt;='Mapa de férias'!$F$20),AND(K$6&gt;='Mapa de férias'!$G$20,K$6&lt;='Mapa de férias'!$H$20),AND(K$6&gt;='Mapa de férias'!$I$20,K$6&lt;='Mapa de férias'!$J$20))),"F",""))</f>
        <v/>
      </c>
      <c r="L18" s="44">
        <f>IF(OR($B18="",L$6=""),"",IF(AND(NETWORKDAYS(L$6,L$6,'Feriados'!$F$7:$F$22)=1,OR(AND(L$6&gt;='Mapa de férias'!$E$20,L$6&lt;='Mapa de férias'!$F$20),AND(L$6&gt;='Mapa de férias'!$G$20,L$6&lt;='Mapa de férias'!$H$20),AND(L$6&gt;='Mapa de férias'!$I$20,L$6&lt;='Mapa de férias'!$J$20))),"F",""))</f>
        <v/>
      </c>
      <c r="M18" s="44">
        <f>IF(OR($B18="",M$6=""),"",IF(AND(NETWORKDAYS(M$6,M$6,'Feriados'!$F$7:$F$22)=1,OR(AND(M$6&gt;='Mapa de férias'!$E$20,M$6&lt;='Mapa de férias'!$F$20),AND(M$6&gt;='Mapa de férias'!$G$20,M$6&lt;='Mapa de férias'!$H$20),AND(M$6&gt;='Mapa de férias'!$I$20,M$6&lt;='Mapa de férias'!$J$20))),"F",""))</f>
        <v/>
      </c>
      <c r="N18" s="44">
        <f>IF(OR($B18="",N$6=""),"",IF(AND(NETWORKDAYS(N$6,N$6,'Feriados'!$F$7:$F$22)=1,OR(AND(N$6&gt;='Mapa de férias'!$E$20,N$6&lt;='Mapa de férias'!$F$20),AND(N$6&gt;='Mapa de férias'!$G$20,N$6&lt;='Mapa de férias'!$H$20),AND(N$6&gt;='Mapa de férias'!$I$20,N$6&lt;='Mapa de férias'!$J$20))),"F",""))</f>
        <v/>
      </c>
      <c r="O18" s="44">
        <f>IF(OR($B18="",O$6=""),"",IF(AND(NETWORKDAYS(O$6,O$6,'Feriados'!$F$7:$F$22)=1,OR(AND(O$6&gt;='Mapa de férias'!$E$20,O$6&lt;='Mapa de férias'!$F$20),AND(O$6&gt;='Mapa de férias'!$G$20,O$6&lt;='Mapa de férias'!$H$20),AND(O$6&gt;='Mapa de férias'!$I$20,O$6&lt;='Mapa de férias'!$J$20))),"F",""))</f>
        <v/>
      </c>
      <c r="P18" s="44">
        <f>IF(OR($B18="",P$6=""),"",IF(AND(NETWORKDAYS(P$6,P$6,'Feriados'!$F$7:$F$22)=1,OR(AND(P$6&gt;='Mapa de férias'!$E$20,P$6&lt;='Mapa de férias'!$F$20),AND(P$6&gt;='Mapa de férias'!$G$20,P$6&lt;='Mapa de férias'!$H$20),AND(P$6&gt;='Mapa de férias'!$I$20,P$6&lt;='Mapa de férias'!$J$20))),"F",""))</f>
        <v/>
      </c>
      <c r="Q18" s="44">
        <f>IF(OR($B18="",Q$6=""),"",IF(AND(NETWORKDAYS(Q$6,Q$6,'Feriados'!$F$7:$F$22)=1,OR(AND(Q$6&gt;='Mapa de férias'!$E$20,Q$6&lt;='Mapa de férias'!$F$20),AND(Q$6&gt;='Mapa de férias'!$G$20,Q$6&lt;='Mapa de férias'!$H$20),AND(Q$6&gt;='Mapa de férias'!$I$20,Q$6&lt;='Mapa de férias'!$J$20))),"F",""))</f>
        <v/>
      </c>
      <c r="R18" s="44">
        <f>IF(OR($B18="",R$6=""),"",IF(AND(NETWORKDAYS(R$6,R$6,'Feriados'!$F$7:$F$22)=1,OR(AND(R$6&gt;='Mapa de férias'!$E$20,R$6&lt;='Mapa de férias'!$F$20),AND(R$6&gt;='Mapa de férias'!$G$20,R$6&lt;='Mapa de férias'!$H$20),AND(R$6&gt;='Mapa de férias'!$I$20,R$6&lt;='Mapa de férias'!$J$20))),"F",""))</f>
        <v/>
      </c>
      <c r="S18" s="44">
        <f>IF(OR($B18="",S$6=""),"",IF(AND(NETWORKDAYS(S$6,S$6,'Feriados'!$F$7:$F$22)=1,OR(AND(S$6&gt;='Mapa de férias'!$E$20,S$6&lt;='Mapa de férias'!$F$20),AND(S$6&gt;='Mapa de férias'!$G$20,S$6&lt;='Mapa de férias'!$H$20),AND(S$6&gt;='Mapa de férias'!$I$20,S$6&lt;='Mapa de férias'!$J$20))),"F",""))</f>
        <v/>
      </c>
      <c r="T18" s="44">
        <f>IF(OR($B18="",T$6=""),"",IF(AND(NETWORKDAYS(T$6,T$6,'Feriados'!$F$7:$F$22)=1,OR(AND(T$6&gt;='Mapa de férias'!$E$20,T$6&lt;='Mapa de férias'!$F$20),AND(T$6&gt;='Mapa de férias'!$G$20,T$6&lt;='Mapa de férias'!$H$20),AND(T$6&gt;='Mapa de férias'!$I$20,T$6&lt;='Mapa de férias'!$J$20))),"F",""))</f>
        <v/>
      </c>
      <c r="U18" s="44">
        <f>IF(OR($B18="",U$6=""),"",IF(AND(NETWORKDAYS(U$6,U$6,'Feriados'!$F$7:$F$22)=1,OR(AND(U$6&gt;='Mapa de férias'!$E$20,U$6&lt;='Mapa de férias'!$F$20),AND(U$6&gt;='Mapa de férias'!$G$20,U$6&lt;='Mapa de férias'!$H$20),AND(U$6&gt;='Mapa de férias'!$I$20,U$6&lt;='Mapa de férias'!$J$20))),"F",""))</f>
        <v/>
      </c>
      <c r="V18" s="44">
        <f>IF(OR($B18="",V$6=""),"",IF(AND(NETWORKDAYS(V$6,V$6,'Feriados'!$F$7:$F$22)=1,OR(AND(V$6&gt;='Mapa de férias'!$E$20,V$6&lt;='Mapa de férias'!$F$20),AND(V$6&gt;='Mapa de férias'!$G$20,V$6&lt;='Mapa de férias'!$H$20),AND(V$6&gt;='Mapa de férias'!$I$20,V$6&lt;='Mapa de férias'!$J$20))),"F",""))</f>
        <v/>
      </c>
      <c r="W18" s="44">
        <f>IF(OR($B18="",W$6=""),"",IF(AND(NETWORKDAYS(W$6,W$6,'Feriados'!$F$7:$F$22)=1,OR(AND(W$6&gt;='Mapa de férias'!$E$20,W$6&lt;='Mapa de férias'!$F$20),AND(W$6&gt;='Mapa de férias'!$G$20,W$6&lt;='Mapa de férias'!$H$20),AND(W$6&gt;='Mapa de férias'!$I$20,W$6&lt;='Mapa de férias'!$J$20))),"F",""))</f>
        <v/>
      </c>
      <c r="X18" s="44">
        <f>IF(OR($B18="",X$6=""),"",IF(AND(NETWORKDAYS(X$6,X$6,'Feriados'!$F$7:$F$22)=1,OR(AND(X$6&gt;='Mapa de férias'!$E$20,X$6&lt;='Mapa de férias'!$F$20),AND(X$6&gt;='Mapa de férias'!$G$20,X$6&lt;='Mapa de férias'!$H$20),AND(X$6&gt;='Mapa de férias'!$I$20,X$6&lt;='Mapa de férias'!$J$20))),"F",""))</f>
        <v/>
      </c>
      <c r="Y18" s="44">
        <f>IF(OR($B18="",Y$6=""),"",IF(AND(NETWORKDAYS(Y$6,Y$6,'Feriados'!$F$7:$F$22)=1,OR(AND(Y$6&gt;='Mapa de férias'!$E$20,Y$6&lt;='Mapa de férias'!$F$20),AND(Y$6&gt;='Mapa de férias'!$G$20,Y$6&lt;='Mapa de férias'!$H$20),AND(Y$6&gt;='Mapa de férias'!$I$20,Y$6&lt;='Mapa de férias'!$J$20))),"F",""))</f>
        <v/>
      </c>
      <c r="Z18" s="44">
        <f>IF(OR($B18="",Z$6=""),"",IF(AND(NETWORKDAYS(Z$6,Z$6,'Feriados'!$F$7:$F$22)=1,OR(AND(Z$6&gt;='Mapa de férias'!$E$20,Z$6&lt;='Mapa de férias'!$F$20),AND(Z$6&gt;='Mapa de férias'!$G$20,Z$6&lt;='Mapa de férias'!$H$20),AND(Z$6&gt;='Mapa de férias'!$I$20,Z$6&lt;='Mapa de férias'!$J$20))),"F",""))</f>
        <v/>
      </c>
      <c r="AA18" s="44">
        <f>IF(OR($B18="",AA$6=""),"",IF(AND(NETWORKDAYS(AA$6,AA$6,'Feriados'!$F$7:$F$22)=1,OR(AND(AA$6&gt;='Mapa de férias'!$E$20,AA$6&lt;='Mapa de férias'!$F$20),AND(AA$6&gt;='Mapa de férias'!$G$20,AA$6&lt;='Mapa de férias'!$H$20),AND(AA$6&gt;='Mapa de férias'!$I$20,AA$6&lt;='Mapa de férias'!$J$20))),"F",""))</f>
        <v/>
      </c>
      <c r="AB18" s="44">
        <f>IF(OR($B18="",AB$6=""),"",IF(AND(NETWORKDAYS(AB$6,AB$6,'Feriados'!$F$7:$F$22)=1,OR(AND(AB$6&gt;='Mapa de férias'!$E$20,AB$6&lt;='Mapa de férias'!$F$20),AND(AB$6&gt;='Mapa de férias'!$G$20,AB$6&lt;='Mapa de férias'!$H$20),AND(AB$6&gt;='Mapa de férias'!$I$20,AB$6&lt;='Mapa de férias'!$J$20))),"F",""))</f>
        <v/>
      </c>
      <c r="AC18" s="44">
        <f>IF(OR($B18="",AC$6=""),"",IF(AND(NETWORKDAYS(AC$6,AC$6,'Feriados'!$F$7:$F$22)=1,OR(AND(AC$6&gt;='Mapa de férias'!$E$20,AC$6&lt;='Mapa de férias'!$F$20),AND(AC$6&gt;='Mapa de férias'!$G$20,AC$6&lt;='Mapa de férias'!$H$20),AND(AC$6&gt;='Mapa de férias'!$I$20,AC$6&lt;='Mapa de férias'!$J$20))),"F",""))</f>
        <v/>
      </c>
      <c r="AD18" s="44">
        <f>IF(OR($B18="",AD$6=""),"",IF(AND(NETWORKDAYS(AD$6,AD$6,'Feriados'!$F$7:$F$22)=1,OR(AND(AD$6&gt;='Mapa de férias'!$E$20,AD$6&lt;='Mapa de férias'!$F$20),AND(AD$6&gt;='Mapa de férias'!$G$20,AD$6&lt;='Mapa de férias'!$H$20),AND(AD$6&gt;='Mapa de férias'!$I$20,AD$6&lt;='Mapa de férias'!$J$20))),"F",""))</f>
        <v/>
      </c>
      <c r="AE18" s="44">
        <f>IF(OR($B18="",AE$6=""),"",IF(AND(NETWORKDAYS(AE$6,AE$6,'Feriados'!$F$7:$F$22)=1,OR(AND(AE$6&gt;='Mapa de férias'!$E$20,AE$6&lt;='Mapa de férias'!$F$20),AND(AE$6&gt;='Mapa de férias'!$G$20,AE$6&lt;='Mapa de férias'!$H$20),AND(AE$6&gt;='Mapa de férias'!$I$20,AE$6&lt;='Mapa de férias'!$J$20))),"F",""))</f>
        <v/>
      </c>
      <c r="AF18" s="44">
        <f>IF(OR($B18="",AF$6=""),"",IF(AND(NETWORKDAYS(AF$6,AF$6,'Feriados'!$F$7:$F$22)=1,OR(AND(AF$6&gt;='Mapa de férias'!$E$20,AF$6&lt;='Mapa de férias'!$F$20),AND(AF$6&gt;='Mapa de férias'!$G$20,AF$6&lt;='Mapa de férias'!$H$20),AND(AF$6&gt;='Mapa de férias'!$I$20,AF$6&lt;='Mapa de férias'!$J$20))),"F",""))</f>
        <v/>
      </c>
      <c r="AG18" s="44">
        <f>IF(OR($B18="",AG$6=""),"",IF(AND(NETWORKDAYS(AG$6,AG$6,'Feriados'!$F$7:$F$22)=1,OR(AND(AG$6&gt;='Mapa de férias'!$E$20,AG$6&lt;='Mapa de férias'!$F$20),AND(AG$6&gt;='Mapa de férias'!$G$20,AG$6&lt;='Mapa de férias'!$H$20),AND(AG$6&gt;='Mapa de férias'!$I$20,AG$6&lt;='Mapa de férias'!$J$20))),"F",""))</f>
        <v/>
      </c>
      <c r="AH18" s="45">
        <f>IF($B18="","",COUNTIF(C18:AG18,"F"))</f>
        <v/>
      </c>
    </row>
    <row r="19" ht="15" customHeight="1">
      <c r="A19" s="42" t="n">
        <v>12</v>
      </c>
      <c r="B19" s="43">
        <f>IF('Mapa de férias'!$B$21="","",'Mapa de férias'!$B$21)</f>
        <v/>
      </c>
      <c r="C19" s="44">
        <f>IF(OR($B19="",C$6=""),"",IF(AND(NETWORKDAYS(C$6,C$6,'Feriados'!$F$7:$F$22)=1,OR(AND(C$6&gt;='Mapa de férias'!$E$21,C$6&lt;='Mapa de férias'!$F$21),AND(C$6&gt;='Mapa de férias'!$G$21,C$6&lt;='Mapa de férias'!$H$21),AND(C$6&gt;='Mapa de férias'!$I$21,C$6&lt;='Mapa de férias'!$J$21))),"F",""))</f>
        <v/>
      </c>
      <c r="D19" s="44">
        <f>IF(OR($B19="",D$6=""),"",IF(AND(NETWORKDAYS(D$6,D$6,'Feriados'!$F$7:$F$22)=1,OR(AND(D$6&gt;='Mapa de férias'!$E$21,D$6&lt;='Mapa de férias'!$F$21),AND(D$6&gt;='Mapa de férias'!$G$21,D$6&lt;='Mapa de férias'!$H$21),AND(D$6&gt;='Mapa de férias'!$I$21,D$6&lt;='Mapa de férias'!$J$21))),"F",""))</f>
        <v/>
      </c>
      <c r="E19" s="44">
        <f>IF(OR($B19="",E$6=""),"",IF(AND(NETWORKDAYS(E$6,E$6,'Feriados'!$F$7:$F$22)=1,OR(AND(E$6&gt;='Mapa de férias'!$E$21,E$6&lt;='Mapa de férias'!$F$21),AND(E$6&gt;='Mapa de férias'!$G$21,E$6&lt;='Mapa de férias'!$H$21),AND(E$6&gt;='Mapa de férias'!$I$21,E$6&lt;='Mapa de férias'!$J$21))),"F",""))</f>
        <v/>
      </c>
      <c r="F19" s="44">
        <f>IF(OR($B19="",F$6=""),"",IF(AND(NETWORKDAYS(F$6,F$6,'Feriados'!$F$7:$F$22)=1,OR(AND(F$6&gt;='Mapa de férias'!$E$21,F$6&lt;='Mapa de férias'!$F$21),AND(F$6&gt;='Mapa de férias'!$G$21,F$6&lt;='Mapa de férias'!$H$21),AND(F$6&gt;='Mapa de férias'!$I$21,F$6&lt;='Mapa de férias'!$J$21))),"F",""))</f>
        <v/>
      </c>
      <c r="G19" s="44">
        <f>IF(OR($B19="",G$6=""),"",IF(AND(NETWORKDAYS(G$6,G$6,'Feriados'!$F$7:$F$22)=1,OR(AND(G$6&gt;='Mapa de férias'!$E$21,G$6&lt;='Mapa de férias'!$F$21),AND(G$6&gt;='Mapa de férias'!$G$21,G$6&lt;='Mapa de férias'!$H$21),AND(G$6&gt;='Mapa de férias'!$I$21,G$6&lt;='Mapa de férias'!$J$21))),"F",""))</f>
        <v/>
      </c>
      <c r="H19" s="44">
        <f>IF(OR($B19="",H$6=""),"",IF(AND(NETWORKDAYS(H$6,H$6,'Feriados'!$F$7:$F$22)=1,OR(AND(H$6&gt;='Mapa de férias'!$E$21,H$6&lt;='Mapa de férias'!$F$21),AND(H$6&gt;='Mapa de férias'!$G$21,H$6&lt;='Mapa de férias'!$H$21),AND(H$6&gt;='Mapa de férias'!$I$21,H$6&lt;='Mapa de férias'!$J$21))),"F",""))</f>
        <v/>
      </c>
      <c r="I19" s="44">
        <f>IF(OR($B19="",I$6=""),"",IF(AND(NETWORKDAYS(I$6,I$6,'Feriados'!$F$7:$F$22)=1,OR(AND(I$6&gt;='Mapa de férias'!$E$21,I$6&lt;='Mapa de férias'!$F$21),AND(I$6&gt;='Mapa de férias'!$G$21,I$6&lt;='Mapa de férias'!$H$21),AND(I$6&gt;='Mapa de férias'!$I$21,I$6&lt;='Mapa de férias'!$J$21))),"F",""))</f>
        <v/>
      </c>
      <c r="J19" s="44">
        <f>IF(OR($B19="",J$6=""),"",IF(AND(NETWORKDAYS(J$6,J$6,'Feriados'!$F$7:$F$22)=1,OR(AND(J$6&gt;='Mapa de férias'!$E$21,J$6&lt;='Mapa de férias'!$F$21),AND(J$6&gt;='Mapa de férias'!$G$21,J$6&lt;='Mapa de férias'!$H$21),AND(J$6&gt;='Mapa de férias'!$I$21,J$6&lt;='Mapa de férias'!$J$21))),"F",""))</f>
        <v/>
      </c>
      <c r="K19" s="44">
        <f>IF(OR($B19="",K$6=""),"",IF(AND(NETWORKDAYS(K$6,K$6,'Feriados'!$F$7:$F$22)=1,OR(AND(K$6&gt;='Mapa de férias'!$E$21,K$6&lt;='Mapa de férias'!$F$21),AND(K$6&gt;='Mapa de férias'!$G$21,K$6&lt;='Mapa de férias'!$H$21),AND(K$6&gt;='Mapa de férias'!$I$21,K$6&lt;='Mapa de férias'!$J$21))),"F",""))</f>
        <v/>
      </c>
      <c r="L19" s="44">
        <f>IF(OR($B19="",L$6=""),"",IF(AND(NETWORKDAYS(L$6,L$6,'Feriados'!$F$7:$F$22)=1,OR(AND(L$6&gt;='Mapa de férias'!$E$21,L$6&lt;='Mapa de férias'!$F$21),AND(L$6&gt;='Mapa de férias'!$G$21,L$6&lt;='Mapa de férias'!$H$21),AND(L$6&gt;='Mapa de férias'!$I$21,L$6&lt;='Mapa de férias'!$J$21))),"F",""))</f>
        <v/>
      </c>
      <c r="M19" s="44">
        <f>IF(OR($B19="",M$6=""),"",IF(AND(NETWORKDAYS(M$6,M$6,'Feriados'!$F$7:$F$22)=1,OR(AND(M$6&gt;='Mapa de férias'!$E$21,M$6&lt;='Mapa de férias'!$F$21),AND(M$6&gt;='Mapa de férias'!$G$21,M$6&lt;='Mapa de férias'!$H$21),AND(M$6&gt;='Mapa de férias'!$I$21,M$6&lt;='Mapa de férias'!$J$21))),"F",""))</f>
        <v/>
      </c>
      <c r="N19" s="44">
        <f>IF(OR($B19="",N$6=""),"",IF(AND(NETWORKDAYS(N$6,N$6,'Feriados'!$F$7:$F$22)=1,OR(AND(N$6&gt;='Mapa de férias'!$E$21,N$6&lt;='Mapa de férias'!$F$21),AND(N$6&gt;='Mapa de férias'!$G$21,N$6&lt;='Mapa de férias'!$H$21),AND(N$6&gt;='Mapa de férias'!$I$21,N$6&lt;='Mapa de férias'!$J$21))),"F",""))</f>
        <v/>
      </c>
      <c r="O19" s="44">
        <f>IF(OR($B19="",O$6=""),"",IF(AND(NETWORKDAYS(O$6,O$6,'Feriados'!$F$7:$F$22)=1,OR(AND(O$6&gt;='Mapa de férias'!$E$21,O$6&lt;='Mapa de férias'!$F$21),AND(O$6&gt;='Mapa de férias'!$G$21,O$6&lt;='Mapa de férias'!$H$21),AND(O$6&gt;='Mapa de férias'!$I$21,O$6&lt;='Mapa de férias'!$J$21))),"F",""))</f>
        <v/>
      </c>
      <c r="P19" s="44">
        <f>IF(OR($B19="",P$6=""),"",IF(AND(NETWORKDAYS(P$6,P$6,'Feriados'!$F$7:$F$22)=1,OR(AND(P$6&gt;='Mapa de férias'!$E$21,P$6&lt;='Mapa de férias'!$F$21),AND(P$6&gt;='Mapa de férias'!$G$21,P$6&lt;='Mapa de férias'!$H$21),AND(P$6&gt;='Mapa de férias'!$I$21,P$6&lt;='Mapa de férias'!$J$21))),"F",""))</f>
        <v/>
      </c>
      <c r="Q19" s="44">
        <f>IF(OR($B19="",Q$6=""),"",IF(AND(NETWORKDAYS(Q$6,Q$6,'Feriados'!$F$7:$F$22)=1,OR(AND(Q$6&gt;='Mapa de férias'!$E$21,Q$6&lt;='Mapa de férias'!$F$21),AND(Q$6&gt;='Mapa de férias'!$G$21,Q$6&lt;='Mapa de férias'!$H$21),AND(Q$6&gt;='Mapa de férias'!$I$21,Q$6&lt;='Mapa de férias'!$J$21))),"F",""))</f>
        <v/>
      </c>
      <c r="R19" s="44">
        <f>IF(OR($B19="",R$6=""),"",IF(AND(NETWORKDAYS(R$6,R$6,'Feriados'!$F$7:$F$22)=1,OR(AND(R$6&gt;='Mapa de férias'!$E$21,R$6&lt;='Mapa de férias'!$F$21),AND(R$6&gt;='Mapa de férias'!$G$21,R$6&lt;='Mapa de férias'!$H$21),AND(R$6&gt;='Mapa de férias'!$I$21,R$6&lt;='Mapa de férias'!$J$21))),"F",""))</f>
        <v/>
      </c>
      <c r="S19" s="44">
        <f>IF(OR($B19="",S$6=""),"",IF(AND(NETWORKDAYS(S$6,S$6,'Feriados'!$F$7:$F$22)=1,OR(AND(S$6&gt;='Mapa de férias'!$E$21,S$6&lt;='Mapa de férias'!$F$21),AND(S$6&gt;='Mapa de férias'!$G$21,S$6&lt;='Mapa de férias'!$H$21),AND(S$6&gt;='Mapa de férias'!$I$21,S$6&lt;='Mapa de férias'!$J$21))),"F",""))</f>
        <v/>
      </c>
      <c r="T19" s="44">
        <f>IF(OR($B19="",T$6=""),"",IF(AND(NETWORKDAYS(T$6,T$6,'Feriados'!$F$7:$F$22)=1,OR(AND(T$6&gt;='Mapa de férias'!$E$21,T$6&lt;='Mapa de férias'!$F$21),AND(T$6&gt;='Mapa de férias'!$G$21,T$6&lt;='Mapa de férias'!$H$21),AND(T$6&gt;='Mapa de férias'!$I$21,T$6&lt;='Mapa de férias'!$J$21))),"F",""))</f>
        <v/>
      </c>
      <c r="U19" s="44">
        <f>IF(OR($B19="",U$6=""),"",IF(AND(NETWORKDAYS(U$6,U$6,'Feriados'!$F$7:$F$22)=1,OR(AND(U$6&gt;='Mapa de férias'!$E$21,U$6&lt;='Mapa de férias'!$F$21),AND(U$6&gt;='Mapa de férias'!$G$21,U$6&lt;='Mapa de férias'!$H$21),AND(U$6&gt;='Mapa de férias'!$I$21,U$6&lt;='Mapa de férias'!$J$21))),"F",""))</f>
        <v/>
      </c>
      <c r="V19" s="44">
        <f>IF(OR($B19="",V$6=""),"",IF(AND(NETWORKDAYS(V$6,V$6,'Feriados'!$F$7:$F$22)=1,OR(AND(V$6&gt;='Mapa de férias'!$E$21,V$6&lt;='Mapa de férias'!$F$21),AND(V$6&gt;='Mapa de férias'!$G$21,V$6&lt;='Mapa de férias'!$H$21),AND(V$6&gt;='Mapa de férias'!$I$21,V$6&lt;='Mapa de férias'!$J$21))),"F",""))</f>
        <v/>
      </c>
      <c r="W19" s="44">
        <f>IF(OR($B19="",W$6=""),"",IF(AND(NETWORKDAYS(W$6,W$6,'Feriados'!$F$7:$F$22)=1,OR(AND(W$6&gt;='Mapa de férias'!$E$21,W$6&lt;='Mapa de férias'!$F$21),AND(W$6&gt;='Mapa de férias'!$G$21,W$6&lt;='Mapa de férias'!$H$21),AND(W$6&gt;='Mapa de férias'!$I$21,W$6&lt;='Mapa de férias'!$J$21))),"F",""))</f>
        <v/>
      </c>
      <c r="X19" s="44">
        <f>IF(OR($B19="",X$6=""),"",IF(AND(NETWORKDAYS(X$6,X$6,'Feriados'!$F$7:$F$22)=1,OR(AND(X$6&gt;='Mapa de férias'!$E$21,X$6&lt;='Mapa de férias'!$F$21),AND(X$6&gt;='Mapa de férias'!$G$21,X$6&lt;='Mapa de férias'!$H$21),AND(X$6&gt;='Mapa de férias'!$I$21,X$6&lt;='Mapa de férias'!$J$21))),"F",""))</f>
        <v/>
      </c>
      <c r="Y19" s="44">
        <f>IF(OR($B19="",Y$6=""),"",IF(AND(NETWORKDAYS(Y$6,Y$6,'Feriados'!$F$7:$F$22)=1,OR(AND(Y$6&gt;='Mapa de férias'!$E$21,Y$6&lt;='Mapa de férias'!$F$21),AND(Y$6&gt;='Mapa de férias'!$G$21,Y$6&lt;='Mapa de férias'!$H$21),AND(Y$6&gt;='Mapa de férias'!$I$21,Y$6&lt;='Mapa de férias'!$J$21))),"F",""))</f>
        <v/>
      </c>
      <c r="Z19" s="44">
        <f>IF(OR($B19="",Z$6=""),"",IF(AND(NETWORKDAYS(Z$6,Z$6,'Feriados'!$F$7:$F$22)=1,OR(AND(Z$6&gt;='Mapa de férias'!$E$21,Z$6&lt;='Mapa de férias'!$F$21),AND(Z$6&gt;='Mapa de férias'!$G$21,Z$6&lt;='Mapa de férias'!$H$21),AND(Z$6&gt;='Mapa de férias'!$I$21,Z$6&lt;='Mapa de férias'!$J$21))),"F",""))</f>
        <v/>
      </c>
      <c r="AA19" s="44">
        <f>IF(OR($B19="",AA$6=""),"",IF(AND(NETWORKDAYS(AA$6,AA$6,'Feriados'!$F$7:$F$22)=1,OR(AND(AA$6&gt;='Mapa de férias'!$E$21,AA$6&lt;='Mapa de férias'!$F$21),AND(AA$6&gt;='Mapa de férias'!$G$21,AA$6&lt;='Mapa de férias'!$H$21),AND(AA$6&gt;='Mapa de férias'!$I$21,AA$6&lt;='Mapa de férias'!$J$21))),"F",""))</f>
        <v/>
      </c>
      <c r="AB19" s="44">
        <f>IF(OR($B19="",AB$6=""),"",IF(AND(NETWORKDAYS(AB$6,AB$6,'Feriados'!$F$7:$F$22)=1,OR(AND(AB$6&gt;='Mapa de férias'!$E$21,AB$6&lt;='Mapa de férias'!$F$21),AND(AB$6&gt;='Mapa de férias'!$G$21,AB$6&lt;='Mapa de férias'!$H$21),AND(AB$6&gt;='Mapa de férias'!$I$21,AB$6&lt;='Mapa de férias'!$J$21))),"F",""))</f>
        <v/>
      </c>
      <c r="AC19" s="44">
        <f>IF(OR($B19="",AC$6=""),"",IF(AND(NETWORKDAYS(AC$6,AC$6,'Feriados'!$F$7:$F$22)=1,OR(AND(AC$6&gt;='Mapa de férias'!$E$21,AC$6&lt;='Mapa de férias'!$F$21),AND(AC$6&gt;='Mapa de férias'!$G$21,AC$6&lt;='Mapa de férias'!$H$21),AND(AC$6&gt;='Mapa de férias'!$I$21,AC$6&lt;='Mapa de férias'!$J$21))),"F",""))</f>
        <v/>
      </c>
      <c r="AD19" s="44">
        <f>IF(OR($B19="",AD$6=""),"",IF(AND(NETWORKDAYS(AD$6,AD$6,'Feriados'!$F$7:$F$22)=1,OR(AND(AD$6&gt;='Mapa de férias'!$E$21,AD$6&lt;='Mapa de férias'!$F$21),AND(AD$6&gt;='Mapa de férias'!$G$21,AD$6&lt;='Mapa de férias'!$H$21),AND(AD$6&gt;='Mapa de férias'!$I$21,AD$6&lt;='Mapa de férias'!$J$21))),"F",""))</f>
        <v/>
      </c>
      <c r="AE19" s="44">
        <f>IF(OR($B19="",AE$6=""),"",IF(AND(NETWORKDAYS(AE$6,AE$6,'Feriados'!$F$7:$F$22)=1,OR(AND(AE$6&gt;='Mapa de férias'!$E$21,AE$6&lt;='Mapa de férias'!$F$21),AND(AE$6&gt;='Mapa de férias'!$G$21,AE$6&lt;='Mapa de férias'!$H$21),AND(AE$6&gt;='Mapa de férias'!$I$21,AE$6&lt;='Mapa de férias'!$J$21))),"F",""))</f>
        <v/>
      </c>
      <c r="AF19" s="44">
        <f>IF(OR($B19="",AF$6=""),"",IF(AND(NETWORKDAYS(AF$6,AF$6,'Feriados'!$F$7:$F$22)=1,OR(AND(AF$6&gt;='Mapa de férias'!$E$21,AF$6&lt;='Mapa de férias'!$F$21),AND(AF$6&gt;='Mapa de férias'!$G$21,AF$6&lt;='Mapa de férias'!$H$21),AND(AF$6&gt;='Mapa de férias'!$I$21,AF$6&lt;='Mapa de férias'!$J$21))),"F",""))</f>
        <v/>
      </c>
      <c r="AG19" s="44">
        <f>IF(OR($B19="",AG$6=""),"",IF(AND(NETWORKDAYS(AG$6,AG$6,'Feriados'!$F$7:$F$22)=1,OR(AND(AG$6&gt;='Mapa de férias'!$E$21,AG$6&lt;='Mapa de férias'!$F$21),AND(AG$6&gt;='Mapa de férias'!$G$21,AG$6&lt;='Mapa de férias'!$H$21),AND(AG$6&gt;='Mapa de férias'!$I$21,AG$6&lt;='Mapa de férias'!$J$21))),"F",""))</f>
        <v/>
      </c>
      <c r="AH19" s="45">
        <f>IF($B19="","",COUNTIF(C19:AG19,"F"))</f>
        <v/>
      </c>
    </row>
    <row r="20" ht="15" customHeight="1">
      <c r="A20" s="42" t="n">
        <v>13</v>
      </c>
      <c r="B20" s="43">
        <f>IF('Mapa de férias'!$B$22="","",'Mapa de férias'!$B$22)</f>
        <v/>
      </c>
      <c r="C20" s="44">
        <f>IF(OR($B20="",C$6=""),"",IF(AND(NETWORKDAYS(C$6,C$6,'Feriados'!$F$7:$F$22)=1,OR(AND(C$6&gt;='Mapa de férias'!$E$22,C$6&lt;='Mapa de férias'!$F$22),AND(C$6&gt;='Mapa de férias'!$G$22,C$6&lt;='Mapa de férias'!$H$22),AND(C$6&gt;='Mapa de férias'!$I$22,C$6&lt;='Mapa de férias'!$J$22))),"F",""))</f>
        <v/>
      </c>
      <c r="D20" s="44">
        <f>IF(OR($B20="",D$6=""),"",IF(AND(NETWORKDAYS(D$6,D$6,'Feriados'!$F$7:$F$22)=1,OR(AND(D$6&gt;='Mapa de férias'!$E$22,D$6&lt;='Mapa de férias'!$F$22),AND(D$6&gt;='Mapa de férias'!$G$22,D$6&lt;='Mapa de férias'!$H$22),AND(D$6&gt;='Mapa de férias'!$I$22,D$6&lt;='Mapa de férias'!$J$22))),"F",""))</f>
        <v/>
      </c>
      <c r="E20" s="44">
        <f>IF(OR($B20="",E$6=""),"",IF(AND(NETWORKDAYS(E$6,E$6,'Feriados'!$F$7:$F$22)=1,OR(AND(E$6&gt;='Mapa de férias'!$E$22,E$6&lt;='Mapa de férias'!$F$22),AND(E$6&gt;='Mapa de férias'!$G$22,E$6&lt;='Mapa de férias'!$H$22),AND(E$6&gt;='Mapa de férias'!$I$22,E$6&lt;='Mapa de férias'!$J$22))),"F",""))</f>
        <v/>
      </c>
      <c r="F20" s="44">
        <f>IF(OR($B20="",F$6=""),"",IF(AND(NETWORKDAYS(F$6,F$6,'Feriados'!$F$7:$F$22)=1,OR(AND(F$6&gt;='Mapa de férias'!$E$22,F$6&lt;='Mapa de férias'!$F$22),AND(F$6&gt;='Mapa de férias'!$G$22,F$6&lt;='Mapa de férias'!$H$22),AND(F$6&gt;='Mapa de férias'!$I$22,F$6&lt;='Mapa de férias'!$J$22))),"F",""))</f>
        <v/>
      </c>
      <c r="G20" s="44">
        <f>IF(OR($B20="",G$6=""),"",IF(AND(NETWORKDAYS(G$6,G$6,'Feriados'!$F$7:$F$22)=1,OR(AND(G$6&gt;='Mapa de férias'!$E$22,G$6&lt;='Mapa de férias'!$F$22),AND(G$6&gt;='Mapa de férias'!$G$22,G$6&lt;='Mapa de férias'!$H$22),AND(G$6&gt;='Mapa de férias'!$I$22,G$6&lt;='Mapa de férias'!$J$22))),"F",""))</f>
        <v/>
      </c>
      <c r="H20" s="44">
        <f>IF(OR($B20="",H$6=""),"",IF(AND(NETWORKDAYS(H$6,H$6,'Feriados'!$F$7:$F$22)=1,OR(AND(H$6&gt;='Mapa de férias'!$E$22,H$6&lt;='Mapa de férias'!$F$22),AND(H$6&gt;='Mapa de férias'!$G$22,H$6&lt;='Mapa de férias'!$H$22),AND(H$6&gt;='Mapa de férias'!$I$22,H$6&lt;='Mapa de férias'!$J$22))),"F",""))</f>
        <v/>
      </c>
      <c r="I20" s="44">
        <f>IF(OR($B20="",I$6=""),"",IF(AND(NETWORKDAYS(I$6,I$6,'Feriados'!$F$7:$F$22)=1,OR(AND(I$6&gt;='Mapa de férias'!$E$22,I$6&lt;='Mapa de férias'!$F$22),AND(I$6&gt;='Mapa de férias'!$G$22,I$6&lt;='Mapa de férias'!$H$22),AND(I$6&gt;='Mapa de férias'!$I$22,I$6&lt;='Mapa de férias'!$J$22))),"F",""))</f>
        <v/>
      </c>
      <c r="J20" s="44">
        <f>IF(OR($B20="",J$6=""),"",IF(AND(NETWORKDAYS(J$6,J$6,'Feriados'!$F$7:$F$22)=1,OR(AND(J$6&gt;='Mapa de férias'!$E$22,J$6&lt;='Mapa de férias'!$F$22),AND(J$6&gt;='Mapa de férias'!$G$22,J$6&lt;='Mapa de férias'!$H$22),AND(J$6&gt;='Mapa de férias'!$I$22,J$6&lt;='Mapa de férias'!$J$22))),"F",""))</f>
        <v/>
      </c>
      <c r="K20" s="44">
        <f>IF(OR($B20="",K$6=""),"",IF(AND(NETWORKDAYS(K$6,K$6,'Feriados'!$F$7:$F$22)=1,OR(AND(K$6&gt;='Mapa de férias'!$E$22,K$6&lt;='Mapa de férias'!$F$22),AND(K$6&gt;='Mapa de férias'!$G$22,K$6&lt;='Mapa de férias'!$H$22),AND(K$6&gt;='Mapa de férias'!$I$22,K$6&lt;='Mapa de férias'!$J$22))),"F",""))</f>
        <v/>
      </c>
      <c r="L20" s="44">
        <f>IF(OR($B20="",L$6=""),"",IF(AND(NETWORKDAYS(L$6,L$6,'Feriados'!$F$7:$F$22)=1,OR(AND(L$6&gt;='Mapa de férias'!$E$22,L$6&lt;='Mapa de férias'!$F$22),AND(L$6&gt;='Mapa de férias'!$G$22,L$6&lt;='Mapa de férias'!$H$22),AND(L$6&gt;='Mapa de férias'!$I$22,L$6&lt;='Mapa de férias'!$J$22))),"F",""))</f>
        <v/>
      </c>
      <c r="M20" s="44">
        <f>IF(OR($B20="",M$6=""),"",IF(AND(NETWORKDAYS(M$6,M$6,'Feriados'!$F$7:$F$22)=1,OR(AND(M$6&gt;='Mapa de férias'!$E$22,M$6&lt;='Mapa de férias'!$F$22),AND(M$6&gt;='Mapa de férias'!$G$22,M$6&lt;='Mapa de férias'!$H$22),AND(M$6&gt;='Mapa de férias'!$I$22,M$6&lt;='Mapa de férias'!$J$22))),"F",""))</f>
        <v/>
      </c>
      <c r="N20" s="44">
        <f>IF(OR($B20="",N$6=""),"",IF(AND(NETWORKDAYS(N$6,N$6,'Feriados'!$F$7:$F$22)=1,OR(AND(N$6&gt;='Mapa de férias'!$E$22,N$6&lt;='Mapa de férias'!$F$22),AND(N$6&gt;='Mapa de férias'!$G$22,N$6&lt;='Mapa de férias'!$H$22),AND(N$6&gt;='Mapa de férias'!$I$22,N$6&lt;='Mapa de férias'!$J$22))),"F",""))</f>
        <v/>
      </c>
      <c r="O20" s="44">
        <f>IF(OR($B20="",O$6=""),"",IF(AND(NETWORKDAYS(O$6,O$6,'Feriados'!$F$7:$F$22)=1,OR(AND(O$6&gt;='Mapa de férias'!$E$22,O$6&lt;='Mapa de férias'!$F$22),AND(O$6&gt;='Mapa de férias'!$G$22,O$6&lt;='Mapa de férias'!$H$22),AND(O$6&gt;='Mapa de férias'!$I$22,O$6&lt;='Mapa de férias'!$J$22))),"F",""))</f>
        <v/>
      </c>
      <c r="P20" s="44">
        <f>IF(OR($B20="",P$6=""),"",IF(AND(NETWORKDAYS(P$6,P$6,'Feriados'!$F$7:$F$22)=1,OR(AND(P$6&gt;='Mapa de férias'!$E$22,P$6&lt;='Mapa de férias'!$F$22),AND(P$6&gt;='Mapa de férias'!$G$22,P$6&lt;='Mapa de férias'!$H$22),AND(P$6&gt;='Mapa de férias'!$I$22,P$6&lt;='Mapa de férias'!$J$22))),"F",""))</f>
        <v/>
      </c>
      <c r="Q20" s="44">
        <f>IF(OR($B20="",Q$6=""),"",IF(AND(NETWORKDAYS(Q$6,Q$6,'Feriados'!$F$7:$F$22)=1,OR(AND(Q$6&gt;='Mapa de férias'!$E$22,Q$6&lt;='Mapa de férias'!$F$22),AND(Q$6&gt;='Mapa de férias'!$G$22,Q$6&lt;='Mapa de férias'!$H$22),AND(Q$6&gt;='Mapa de férias'!$I$22,Q$6&lt;='Mapa de férias'!$J$22))),"F",""))</f>
        <v/>
      </c>
      <c r="R20" s="44">
        <f>IF(OR($B20="",R$6=""),"",IF(AND(NETWORKDAYS(R$6,R$6,'Feriados'!$F$7:$F$22)=1,OR(AND(R$6&gt;='Mapa de férias'!$E$22,R$6&lt;='Mapa de férias'!$F$22),AND(R$6&gt;='Mapa de férias'!$G$22,R$6&lt;='Mapa de férias'!$H$22),AND(R$6&gt;='Mapa de férias'!$I$22,R$6&lt;='Mapa de férias'!$J$22))),"F",""))</f>
        <v/>
      </c>
      <c r="S20" s="44">
        <f>IF(OR($B20="",S$6=""),"",IF(AND(NETWORKDAYS(S$6,S$6,'Feriados'!$F$7:$F$22)=1,OR(AND(S$6&gt;='Mapa de férias'!$E$22,S$6&lt;='Mapa de férias'!$F$22),AND(S$6&gt;='Mapa de férias'!$G$22,S$6&lt;='Mapa de férias'!$H$22),AND(S$6&gt;='Mapa de férias'!$I$22,S$6&lt;='Mapa de férias'!$J$22))),"F",""))</f>
        <v/>
      </c>
      <c r="T20" s="44">
        <f>IF(OR($B20="",T$6=""),"",IF(AND(NETWORKDAYS(T$6,T$6,'Feriados'!$F$7:$F$22)=1,OR(AND(T$6&gt;='Mapa de férias'!$E$22,T$6&lt;='Mapa de férias'!$F$22),AND(T$6&gt;='Mapa de férias'!$G$22,T$6&lt;='Mapa de férias'!$H$22),AND(T$6&gt;='Mapa de férias'!$I$22,T$6&lt;='Mapa de férias'!$J$22))),"F",""))</f>
        <v/>
      </c>
      <c r="U20" s="44">
        <f>IF(OR($B20="",U$6=""),"",IF(AND(NETWORKDAYS(U$6,U$6,'Feriados'!$F$7:$F$22)=1,OR(AND(U$6&gt;='Mapa de férias'!$E$22,U$6&lt;='Mapa de férias'!$F$22),AND(U$6&gt;='Mapa de férias'!$G$22,U$6&lt;='Mapa de férias'!$H$22),AND(U$6&gt;='Mapa de férias'!$I$22,U$6&lt;='Mapa de férias'!$J$22))),"F",""))</f>
        <v/>
      </c>
      <c r="V20" s="44">
        <f>IF(OR($B20="",V$6=""),"",IF(AND(NETWORKDAYS(V$6,V$6,'Feriados'!$F$7:$F$22)=1,OR(AND(V$6&gt;='Mapa de férias'!$E$22,V$6&lt;='Mapa de férias'!$F$22),AND(V$6&gt;='Mapa de férias'!$G$22,V$6&lt;='Mapa de férias'!$H$22),AND(V$6&gt;='Mapa de férias'!$I$22,V$6&lt;='Mapa de férias'!$J$22))),"F",""))</f>
        <v/>
      </c>
      <c r="W20" s="44">
        <f>IF(OR($B20="",W$6=""),"",IF(AND(NETWORKDAYS(W$6,W$6,'Feriados'!$F$7:$F$22)=1,OR(AND(W$6&gt;='Mapa de férias'!$E$22,W$6&lt;='Mapa de férias'!$F$22),AND(W$6&gt;='Mapa de férias'!$G$22,W$6&lt;='Mapa de férias'!$H$22),AND(W$6&gt;='Mapa de férias'!$I$22,W$6&lt;='Mapa de férias'!$J$22))),"F",""))</f>
        <v/>
      </c>
      <c r="X20" s="44">
        <f>IF(OR($B20="",X$6=""),"",IF(AND(NETWORKDAYS(X$6,X$6,'Feriados'!$F$7:$F$22)=1,OR(AND(X$6&gt;='Mapa de férias'!$E$22,X$6&lt;='Mapa de férias'!$F$22),AND(X$6&gt;='Mapa de férias'!$G$22,X$6&lt;='Mapa de férias'!$H$22),AND(X$6&gt;='Mapa de férias'!$I$22,X$6&lt;='Mapa de férias'!$J$22))),"F",""))</f>
        <v/>
      </c>
      <c r="Y20" s="44">
        <f>IF(OR($B20="",Y$6=""),"",IF(AND(NETWORKDAYS(Y$6,Y$6,'Feriados'!$F$7:$F$22)=1,OR(AND(Y$6&gt;='Mapa de férias'!$E$22,Y$6&lt;='Mapa de férias'!$F$22),AND(Y$6&gt;='Mapa de férias'!$G$22,Y$6&lt;='Mapa de férias'!$H$22),AND(Y$6&gt;='Mapa de férias'!$I$22,Y$6&lt;='Mapa de férias'!$J$22))),"F",""))</f>
        <v/>
      </c>
      <c r="Z20" s="44">
        <f>IF(OR($B20="",Z$6=""),"",IF(AND(NETWORKDAYS(Z$6,Z$6,'Feriados'!$F$7:$F$22)=1,OR(AND(Z$6&gt;='Mapa de férias'!$E$22,Z$6&lt;='Mapa de férias'!$F$22),AND(Z$6&gt;='Mapa de férias'!$G$22,Z$6&lt;='Mapa de férias'!$H$22),AND(Z$6&gt;='Mapa de férias'!$I$22,Z$6&lt;='Mapa de férias'!$J$22))),"F",""))</f>
        <v/>
      </c>
      <c r="AA20" s="44">
        <f>IF(OR($B20="",AA$6=""),"",IF(AND(NETWORKDAYS(AA$6,AA$6,'Feriados'!$F$7:$F$22)=1,OR(AND(AA$6&gt;='Mapa de férias'!$E$22,AA$6&lt;='Mapa de férias'!$F$22),AND(AA$6&gt;='Mapa de férias'!$G$22,AA$6&lt;='Mapa de férias'!$H$22),AND(AA$6&gt;='Mapa de férias'!$I$22,AA$6&lt;='Mapa de férias'!$J$22))),"F",""))</f>
        <v/>
      </c>
      <c r="AB20" s="44">
        <f>IF(OR($B20="",AB$6=""),"",IF(AND(NETWORKDAYS(AB$6,AB$6,'Feriados'!$F$7:$F$22)=1,OR(AND(AB$6&gt;='Mapa de férias'!$E$22,AB$6&lt;='Mapa de férias'!$F$22),AND(AB$6&gt;='Mapa de férias'!$G$22,AB$6&lt;='Mapa de férias'!$H$22),AND(AB$6&gt;='Mapa de férias'!$I$22,AB$6&lt;='Mapa de férias'!$J$22))),"F",""))</f>
        <v/>
      </c>
      <c r="AC20" s="44">
        <f>IF(OR($B20="",AC$6=""),"",IF(AND(NETWORKDAYS(AC$6,AC$6,'Feriados'!$F$7:$F$22)=1,OR(AND(AC$6&gt;='Mapa de férias'!$E$22,AC$6&lt;='Mapa de férias'!$F$22),AND(AC$6&gt;='Mapa de férias'!$G$22,AC$6&lt;='Mapa de férias'!$H$22),AND(AC$6&gt;='Mapa de férias'!$I$22,AC$6&lt;='Mapa de férias'!$J$22))),"F",""))</f>
        <v/>
      </c>
      <c r="AD20" s="44">
        <f>IF(OR($B20="",AD$6=""),"",IF(AND(NETWORKDAYS(AD$6,AD$6,'Feriados'!$F$7:$F$22)=1,OR(AND(AD$6&gt;='Mapa de férias'!$E$22,AD$6&lt;='Mapa de férias'!$F$22),AND(AD$6&gt;='Mapa de férias'!$G$22,AD$6&lt;='Mapa de férias'!$H$22),AND(AD$6&gt;='Mapa de férias'!$I$22,AD$6&lt;='Mapa de férias'!$J$22))),"F",""))</f>
        <v/>
      </c>
      <c r="AE20" s="44">
        <f>IF(OR($B20="",AE$6=""),"",IF(AND(NETWORKDAYS(AE$6,AE$6,'Feriados'!$F$7:$F$22)=1,OR(AND(AE$6&gt;='Mapa de férias'!$E$22,AE$6&lt;='Mapa de férias'!$F$22),AND(AE$6&gt;='Mapa de férias'!$G$22,AE$6&lt;='Mapa de férias'!$H$22),AND(AE$6&gt;='Mapa de férias'!$I$22,AE$6&lt;='Mapa de férias'!$J$22))),"F",""))</f>
        <v/>
      </c>
      <c r="AF20" s="44">
        <f>IF(OR($B20="",AF$6=""),"",IF(AND(NETWORKDAYS(AF$6,AF$6,'Feriados'!$F$7:$F$22)=1,OR(AND(AF$6&gt;='Mapa de férias'!$E$22,AF$6&lt;='Mapa de férias'!$F$22),AND(AF$6&gt;='Mapa de férias'!$G$22,AF$6&lt;='Mapa de férias'!$H$22),AND(AF$6&gt;='Mapa de férias'!$I$22,AF$6&lt;='Mapa de férias'!$J$22))),"F",""))</f>
        <v/>
      </c>
      <c r="AG20" s="44">
        <f>IF(OR($B20="",AG$6=""),"",IF(AND(NETWORKDAYS(AG$6,AG$6,'Feriados'!$F$7:$F$22)=1,OR(AND(AG$6&gt;='Mapa de férias'!$E$22,AG$6&lt;='Mapa de férias'!$F$22),AND(AG$6&gt;='Mapa de férias'!$G$22,AG$6&lt;='Mapa de férias'!$H$22),AND(AG$6&gt;='Mapa de férias'!$I$22,AG$6&lt;='Mapa de férias'!$J$22))),"F",""))</f>
        <v/>
      </c>
      <c r="AH20" s="45">
        <f>IF($B20="","",COUNTIF(C20:AG20,"F"))</f>
        <v/>
      </c>
    </row>
    <row r="21" ht="15" customHeight="1">
      <c r="A21" s="42" t="n">
        <v>14</v>
      </c>
      <c r="B21" s="43">
        <f>IF('Mapa de férias'!$B$23="","",'Mapa de férias'!$B$23)</f>
        <v/>
      </c>
      <c r="C21" s="44">
        <f>IF(OR($B21="",C$6=""),"",IF(AND(NETWORKDAYS(C$6,C$6,'Feriados'!$F$7:$F$22)=1,OR(AND(C$6&gt;='Mapa de férias'!$E$23,C$6&lt;='Mapa de férias'!$F$23),AND(C$6&gt;='Mapa de férias'!$G$23,C$6&lt;='Mapa de férias'!$H$23),AND(C$6&gt;='Mapa de férias'!$I$23,C$6&lt;='Mapa de férias'!$J$23))),"F",""))</f>
        <v/>
      </c>
      <c r="D21" s="44">
        <f>IF(OR($B21="",D$6=""),"",IF(AND(NETWORKDAYS(D$6,D$6,'Feriados'!$F$7:$F$22)=1,OR(AND(D$6&gt;='Mapa de férias'!$E$23,D$6&lt;='Mapa de férias'!$F$23),AND(D$6&gt;='Mapa de férias'!$G$23,D$6&lt;='Mapa de férias'!$H$23),AND(D$6&gt;='Mapa de férias'!$I$23,D$6&lt;='Mapa de férias'!$J$23))),"F",""))</f>
        <v/>
      </c>
      <c r="E21" s="44">
        <f>IF(OR($B21="",E$6=""),"",IF(AND(NETWORKDAYS(E$6,E$6,'Feriados'!$F$7:$F$22)=1,OR(AND(E$6&gt;='Mapa de férias'!$E$23,E$6&lt;='Mapa de férias'!$F$23),AND(E$6&gt;='Mapa de férias'!$G$23,E$6&lt;='Mapa de férias'!$H$23),AND(E$6&gt;='Mapa de férias'!$I$23,E$6&lt;='Mapa de férias'!$J$23))),"F",""))</f>
        <v/>
      </c>
      <c r="F21" s="44">
        <f>IF(OR($B21="",F$6=""),"",IF(AND(NETWORKDAYS(F$6,F$6,'Feriados'!$F$7:$F$22)=1,OR(AND(F$6&gt;='Mapa de férias'!$E$23,F$6&lt;='Mapa de férias'!$F$23),AND(F$6&gt;='Mapa de férias'!$G$23,F$6&lt;='Mapa de férias'!$H$23),AND(F$6&gt;='Mapa de férias'!$I$23,F$6&lt;='Mapa de férias'!$J$23))),"F",""))</f>
        <v/>
      </c>
      <c r="G21" s="44">
        <f>IF(OR($B21="",G$6=""),"",IF(AND(NETWORKDAYS(G$6,G$6,'Feriados'!$F$7:$F$22)=1,OR(AND(G$6&gt;='Mapa de férias'!$E$23,G$6&lt;='Mapa de férias'!$F$23),AND(G$6&gt;='Mapa de férias'!$G$23,G$6&lt;='Mapa de férias'!$H$23),AND(G$6&gt;='Mapa de férias'!$I$23,G$6&lt;='Mapa de férias'!$J$23))),"F",""))</f>
        <v/>
      </c>
      <c r="H21" s="44">
        <f>IF(OR($B21="",H$6=""),"",IF(AND(NETWORKDAYS(H$6,H$6,'Feriados'!$F$7:$F$22)=1,OR(AND(H$6&gt;='Mapa de férias'!$E$23,H$6&lt;='Mapa de férias'!$F$23),AND(H$6&gt;='Mapa de férias'!$G$23,H$6&lt;='Mapa de férias'!$H$23),AND(H$6&gt;='Mapa de férias'!$I$23,H$6&lt;='Mapa de férias'!$J$23))),"F",""))</f>
        <v/>
      </c>
      <c r="I21" s="44">
        <f>IF(OR($B21="",I$6=""),"",IF(AND(NETWORKDAYS(I$6,I$6,'Feriados'!$F$7:$F$22)=1,OR(AND(I$6&gt;='Mapa de férias'!$E$23,I$6&lt;='Mapa de férias'!$F$23),AND(I$6&gt;='Mapa de férias'!$G$23,I$6&lt;='Mapa de férias'!$H$23),AND(I$6&gt;='Mapa de férias'!$I$23,I$6&lt;='Mapa de férias'!$J$23))),"F",""))</f>
        <v/>
      </c>
      <c r="J21" s="44">
        <f>IF(OR($B21="",J$6=""),"",IF(AND(NETWORKDAYS(J$6,J$6,'Feriados'!$F$7:$F$22)=1,OR(AND(J$6&gt;='Mapa de férias'!$E$23,J$6&lt;='Mapa de férias'!$F$23),AND(J$6&gt;='Mapa de férias'!$G$23,J$6&lt;='Mapa de férias'!$H$23),AND(J$6&gt;='Mapa de férias'!$I$23,J$6&lt;='Mapa de férias'!$J$23))),"F",""))</f>
        <v/>
      </c>
      <c r="K21" s="44">
        <f>IF(OR($B21="",K$6=""),"",IF(AND(NETWORKDAYS(K$6,K$6,'Feriados'!$F$7:$F$22)=1,OR(AND(K$6&gt;='Mapa de férias'!$E$23,K$6&lt;='Mapa de férias'!$F$23),AND(K$6&gt;='Mapa de férias'!$G$23,K$6&lt;='Mapa de férias'!$H$23),AND(K$6&gt;='Mapa de férias'!$I$23,K$6&lt;='Mapa de férias'!$J$23))),"F",""))</f>
        <v/>
      </c>
      <c r="L21" s="44">
        <f>IF(OR($B21="",L$6=""),"",IF(AND(NETWORKDAYS(L$6,L$6,'Feriados'!$F$7:$F$22)=1,OR(AND(L$6&gt;='Mapa de férias'!$E$23,L$6&lt;='Mapa de férias'!$F$23),AND(L$6&gt;='Mapa de férias'!$G$23,L$6&lt;='Mapa de férias'!$H$23),AND(L$6&gt;='Mapa de férias'!$I$23,L$6&lt;='Mapa de férias'!$J$23))),"F",""))</f>
        <v/>
      </c>
      <c r="M21" s="44">
        <f>IF(OR($B21="",M$6=""),"",IF(AND(NETWORKDAYS(M$6,M$6,'Feriados'!$F$7:$F$22)=1,OR(AND(M$6&gt;='Mapa de férias'!$E$23,M$6&lt;='Mapa de férias'!$F$23),AND(M$6&gt;='Mapa de férias'!$G$23,M$6&lt;='Mapa de férias'!$H$23),AND(M$6&gt;='Mapa de férias'!$I$23,M$6&lt;='Mapa de férias'!$J$23))),"F",""))</f>
        <v/>
      </c>
      <c r="N21" s="44">
        <f>IF(OR($B21="",N$6=""),"",IF(AND(NETWORKDAYS(N$6,N$6,'Feriados'!$F$7:$F$22)=1,OR(AND(N$6&gt;='Mapa de férias'!$E$23,N$6&lt;='Mapa de férias'!$F$23),AND(N$6&gt;='Mapa de férias'!$G$23,N$6&lt;='Mapa de férias'!$H$23),AND(N$6&gt;='Mapa de férias'!$I$23,N$6&lt;='Mapa de férias'!$J$23))),"F",""))</f>
        <v/>
      </c>
      <c r="O21" s="44">
        <f>IF(OR($B21="",O$6=""),"",IF(AND(NETWORKDAYS(O$6,O$6,'Feriados'!$F$7:$F$22)=1,OR(AND(O$6&gt;='Mapa de férias'!$E$23,O$6&lt;='Mapa de férias'!$F$23),AND(O$6&gt;='Mapa de férias'!$G$23,O$6&lt;='Mapa de férias'!$H$23),AND(O$6&gt;='Mapa de férias'!$I$23,O$6&lt;='Mapa de férias'!$J$23))),"F",""))</f>
        <v/>
      </c>
      <c r="P21" s="44">
        <f>IF(OR($B21="",P$6=""),"",IF(AND(NETWORKDAYS(P$6,P$6,'Feriados'!$F$7:$F$22)=1,OR(AND(P$6&gt;='Mapa de férias'!$E$23,P$6&lt;='Mapa de férias'!$F$23),AND(P$6&gt;='Mapa de férias'!$G$23,P$6&lt;='Mapa de férias'!$H$23),AND(P$6&gt;='Mapa de férias'!$I$23,P$6&lt;='Mapa de férias'!$J$23))),"F",""))</f>
        <v/>
      </c>
      <c r="Q21" s="44">
        <f>IF(OR($B21="",Q$6=""),"",IF(AND(NETWORKDAYS(Q$6,Q$6,'Feriados'!$F$7:$F$22)=1,OR(AND(Q$6&gt;='Mapa de férias'!$E$23,Q$6&lt;='Mapa de férias'!$F$23),AND(Q$6&gt;='Mapa de férias'!$G$23,Q$6&lt;='Mapa de férias'!$H$23),AND(Q$6&gt;='Mapa de férias'!$I$23,Q$6&lt;='Mapa de férias'!$J$23))),"F",""))</f>
        <v/>
      </c>
      <c r="R21" s="44">
        <f>IF(OR($B21="",R$6=""),"",IF(AND(NETWORKDAYS(R$6,R$6,'Feriados'!$F$7:$F$22)=1,OR(AND(R$6&gt;='Mapa de férias'!$E$23,R$6&lt;='Mapa de férias'!$F$23),AND(R$6&gt;='Mapa de férias'!$G$23,R$6&lt;='Mapa de férias'!$H$23),AND(R$6&gt;='Mapa de férias'!$I$23,R$6&lt;='Mapa de férias'!$J$23))),"F",""))</f>
        <v/>
      </c>
      <c r="S21" s="44">
        <f>IF(OR($B21="",S$6=""),"",IF(AND(NETWORKDAYS(S$6,S$6,'Feriados'!$F$7:$F$22)=1,OR(AND(S$6&gt;='Mapa de férias'!$E$23,S$6&lt;='Mapa de férias'!$F$23),AND(S$6&gt;='Mapa de férias'!$G$23,S$6&lt;='Mapa de férias'!$H$23),AND(S$6&gt;='Mapa de férias'!$I$23,S$6&lt;='Mapa de férias'!$J$23))),"F",""))</f>
        <v/>
      </c>
      <c r="T21" s="44">
        <f>IF(OR($B21="",T$6=""),"",IF(AND(NETWORKDAYS(T$6,T$6,'Feriados'!$F$7:$F$22)=1,OR(AND(T$6&gt;='Mapa de férias'!$E$23,T$6&lt;='Mapa de férias'!$F$23),AND(T$6&gt;='Mapa de férias'!$G$23,T$6&lt;='Mapa de férias'!$H$23),AND(T$6&gt;='Mapa de férias'!$I$23,T$6&lt;='Mapa de férias'!$J$23))),"F",""))</f>
        <v/>
      </c>
      <c r="U21" s="44">
        <f>IF(OR($B21="",U$6=""),"",IF(AND(NETWORKDAYS(U$6,U$6,'Feriados'!$F$7:$F$22)=1,OR(AND(U$6&gt;='Mapa de férias'!$E$23,U$6&lt;='Mapa de férias'!$F$23),AND(U$6&gt;='Mapa de férias'!$G$23,U$6&lt;='Mapa de férias'!$H$23),AND(U$6&gt;='Mapa de férias'!$I$23,U$6&lt;='Mapa de férias'!$J$23))),"F",""))</f>
        <v/>
      </c>
      <c r="V21" s="44">
        <f>IF(OR($B21="",V$6=""),"",IF(AND(NETWORKDAYS(V$6,V$6,'Feriados'!$F$7:$F$22)=1,OR(AND(V$6&gt;='Mapa de férias'!$E$23,V$6&lt;='Mapa de férias'!$F$23),AND(V$6&gt;='Mapa de férias'!$G$23,V$6&lt;='Mapa de férias'!$H$23),AND(V$6&gt;='Mapa de férias'!$I$23,V$6&lt;='Mapa de férias'!$J$23))),"F",""))</f>
        <v/>
      </c>
      <c r="W21" s="44">
        <f>IF(OR($B21="",W$6=""),"",IF(AND(NETWORKDAYS(W$6,W$6,'Feriados'!$F$7:$F$22)=1,OR(AND(W$6&gt;='Mapa de férias'!$E$23,W$6&lt;='Mapa de férias'!$F$23),AND(W$6&gt;='Mapa de férias'!$G$23,W$6&lt;='Mapa de férias'!$H$23),AND(W$6&gt;='Mapa de férias'!$I$23,W$6&lt;='Mapa de férias'!$J$23))),"F",""))</f>
        <v/>
      </c>
      <c r="X21" s="44">
        <f>IF(OR($B21="",X$6=""),"",IF(AND(NETWORKDAYS(X$6,X$6,'Feriados'!$F$7:$F$22)=1,OR(AND(X$6&gt;='Mapa de férias'!$E$23,X$6&lt;='Mapa de férias'!$F$23),AND(X$6&gt;='Mapa de férias'!$G$23,X$6&lt;='Mapa de férias'!$H$23),AND(X$6&gt;='Mapa de férias'!$I$23,X$6&lt;='Mapa de férias'!$J$23))),"F",""))</f>
        <v/>
      </c>
      <c r="Y21" s="44">
        <f>IF(OR($B21="",Y$6=""),"",IF(AND(NETWORKDAYS(Y$6,Y$6,'Feriados'!$F$7:$F$22)=1,OR(AND(Y$6&gt;='Mapa de férias'!$E$23,Y$6&lt;='Mapa de férias'!$F$23),AND(Y$6&gt;='Mapa de férias'!$G$23,Y$6&lt;='Mapa de férias'!$H$23),AND(Y$6&gt;='Mapa de férias'!$I$23,Y$6&lt;='Mapa de férias'!$J$23))),"F",""))</f>
        <v/>
      </c>
      <c r="Z21" s="44">
        <f>IF(OR($B21="",Z$6=""),"",IF(AND(NETWORKDAYS(Z$6,Z$6,'Feriados'!$F$7:$F$22)=1,OR(AND(Z$6&gt;='Mapa de férias'!$E$23,Z$6&lt;='Mapa de férias'!$F$23),AND(Z$6&gt;='Mapa de férias'!$G$23,Z$6&lt;='Mapa de férias'!$H$23),AND(Z$6&gt;='Mapa de férias'!$I$23,Z$6&lt;='Mapa de férias'!$J$23))),"F",""))</f>
        <v/>
      </c>
      <c r="AA21" s="44">
        <f>IF(OR($B21="",AA$6=""),"",IF(AND(NETWORKDAYS(AA$6,AA$6,'Feriados'!$F$7:$F$22)=1,OR(AND(AA$6&gt;='Mapa de férias'!$E$23,AA$6&lt;='Mapa de férias'!$F$23),AND(AA$6&gt;='Mapa de férias'!$G$23,AA$6&lt;='Mapa de férias'!$H$23),AND(AA$6&gt;='Mapa de férias'!$I$23,AA$6&lt;='Mapa de férias'!$J$23))),"F",""))</f>
        <v/>
      </c>
      <c r="AB21" s="44">
        <f>IF(OR($B21="",AB$6=""),"",IF(AND(NETWORKDAYS(AB$6,AB$6,'Feriados'!$F$7:$F$22)=1,OR(AND(AB$6&gt;='Mapa de férias'!$E$23,AB$6&lt;='Mapa de férias'!$F$23),AND(AB$6&gt;='Mapa de férias'!$G$23,AB$6&lt;='Mapa de férias'!$H$23),AND(AB$6&gt;='Mapa de férias'!$I$23,AB$6&lt;='Mapa de férias'!$J$23))),"F",""))</f>
        <v/>
      </c>
      <c r="AC21" s="44">
        <f>IF(OR($B21="",AC$6=""),"",IF(AND(NETWORKDAYS(AC$6,AC$6,'Feriados'!$F$7:$F$22)=1,OR(AND(AC$6&gt;='Mapa de férias'!$E$23,AC$6&lt;='Mapa de férias'!$F$23),AND(AC$6&gt;='Mapa de férias'!$G$23,AC$6&lt;='Mapa de férias'!$H$23),AND(AC$6&gt;='Mapa de férias'!$I$23,AC$6&lt;='Mapa de férias'!$J$23))),"F",""))</f>
        <v/>
      </c>
      <c r="AD21" s="44">
        <f>IF(OR($B21="",AD$6=""),"",IF(AND(NETWORKDAYS(AD$6,AD$6,'Feriados'!$F$7:$F$22)=1,OR(AND(AD$6&gt;='Mapa de férias'!$E$23,AD$6&lt;='Mapa de férias'!$F$23),AND(AD$6&gt;='Mapa de férias'!$G$23,AD$6&lt;='Mapa de férias'!$H$23),AND(AD$6&gt;='Mapa de férias'!$I$23,AD$6&lt;='Mapa de férias'!$J$23))),"F",""))</f>
        <v/>
      </c>
      <c r="AE21" s="44">
        <f>IF(OR($B21="",AE$6=""),"",IF(AND(NETWORKDAYS(AE$6,AE$6,'Feriados'!$F$7:$F$22)=1,OR(AND(AE$6&gt;='Mapa de férias'!$E$23,AE$6&lt;='Mapa de férias'!$F$23),AND(AE$6&gt;='Mapa de férias'!$G$23,AE$6&lt;='Mapa de férias'!$H$23),AND(AE$6&gt;='Mapa de férias'!$I$23,AE$6&lt;='Mapa de férias'!$J$23))),"F",""))</f>
        <v/>
      </c>
      <c r="AF21" s="44">
        <f>IF(OR($B21="",AF$6=""),"",IF(AND(NETWORKDAYS(AF$6,AF$6,'Feriados'!$F$7:$F$22)=1,OR(AND(AF$6&gt;='Mapa de férias'!$E$23,AF$6&lt;='Mapa de férias'!$F$23),AND(AF$6&gt;='Mapa de férias'!$G$23,AF$6&lt;='Mapa de férias'!$H$23),AND(AF$6&gt;='Mapa de férias'!$I$23,AF$6&lt;='Mapa de férias'!$J$23))),"F",""))</f>
        <v/>
      </c>
      <c r="AG21" s="44">
        <f>IF(OR($B21="",AG$6=""),"",IF(AND(NETWORKDAYS(AG$6,AG$6,'Feriados'!$F$7:$F$22)=1,OR(AND(AG$6&gt;='Mapa de férias'!$E$23,AG$6&lt;='Mapa de férias'!$F$23),AND(AG$6&gt;='Mapa de férias'!$G$23,AG$6&lt;='Mapa de férias'!$H$23),AND(AG$6&gt;='Mapa de férias'!$I$23,AG$6&lt;='Mapa de férias'!$J$23))),"F",""))</f>
        <v/>
      </c>
      <c r="AH21" s="45">
        <f>IF($B21="","",COUNTIF(C21:AG21,"F"))</f>
        <v/>
      </c>
    </row>
    <row r="22" ht="15" customHeight="1">
      <c r="A22" s="42" t="n">
        <v>15</v>
      </c>
      <c r="B22" s="43">
        <f>IF('Mapa de férias'!$B$24="","",'Mapa de férias'!$B$24)</f>
        <v/>
      </c>
      <c r="C22" s="44">
        <f>IF(OR($B22="",C$6=""),"",IF(AND(NETWORKDAYS(C$6,C$6,'Feriados'!$F$7:$F$22)=1,OR(AND(C$6&gt;='Mapa de férias'!$E$24,C$6&lt;='Mapa de férias'!$F$24),AND(C$6&gt;='Mapa de férias'!$G$24,C$6&lt;='Mapa de férias'!$H$24),AND(C$6&gt;='Mapa de férias'!$I$24,C$6&lt;='Mapa de férias'!$J$24))),"F",""))</f>
        <v/>
      </c>
      <c r="D22" s="44">
        <f>IF(OR($B22="",D$6=""),"",IF(AND(NETWORKDAYS(D$6,D$6,'Feriados'!$F$7:$F$22)=1,OR(AND(D$6&gt;='Mapa de férias'!$E$24,D$6&lt;='Mapa de férias'!$F$24),AND(D$6&gt;='Mapa de férias'!$G$24,D$6&lt;='Mapa de férias'!$H$24),AND(D$6&gt;='Mapa de férias'!$I$24,D$6&lt;='Mapa de férias'!$J$24))),"F",""))</f>
        <v/>
      </c>
      <c r="E22" s="44">
        <f>IF(OR($B22="",E$6=""),"",IF(AND(NETWORKDAYS(E$6,E$6,'Feriados'!$F$7:$F$22)=1,OR(AND(E$6&gt;='Mapa de férias'!$E$24,E$6&lt;='Mapa de férias'!$F$24),AND(E$6&gt;='Mapa de férias'!$G$24,E$6&lt;='Mapa de férias'!$H$24),AND(E$6&gt;='Mapa de férias'!$I$24,E$6&lt;='Mapa de férias'!$J$24))),"F",""))</f>
        <v/>
      </c>
      <c r="F22" s="44">
        <f>IF(OR($B22="",F$6=""),"",IF(AND(NETWORKDAYS(F$6,F$6,'Feriados'!$F$7:$F$22)=1,OR(AND(F$6&gt;='Mapa de férias'!$E$24,F$6&lt;='Mapa de férias'!$F$24),AND(F$6&gt;='Mapa de férias'!$G$24,F$6&lt;='Mapa de férias'!$H$24),AND(F$6&gt;='Mapa de férias'!$I$24,F$6&lt;='Mapa de férias'!$J$24))),"F",""))</f>
        <v/>
      </c>
      <c r="G22" s="44">
        <f>IF(OR($B22="",G$6=""),"",IF(AND(NETWORKDAYS(G$6,G$6,'Feriados'!$F$7:$F$22)=1,OR(AND(G$6&gt;='Mapa de férias'!$E$24,G$6&lt;='Mapa de férias'!$F$24),AND(G$6&gt;='Mapa de férias'!$G$24,G$6&lt;='Mapa de férias'!$H$24),AND(G$6&gt;='Mapa de férias'!$I$24,G$6&lt;='Mapa de férias'!$J$24))),"F",""))</f>
        <v/>
      </c>
      <c r="H22" s="44">
        <f>IF(OR($B22="",H$6=""),"",IF(AND(NETWORKDAYS(H$6,H$6,'Feriados'!$F$7:$F$22)=1,OR(AND(H$6&gt;='Mapa de férias'!$E$24,H$6&lt;='Mapa de férias'!$F$24),AND(H$6&gt;='Mapa de férias'!$G$24,H$6&lt;='Mapa de férias'!$H$24),AND(H$6&gt;='Mapa de férias'!$I$24,H$6&lt;='Mapa de férias'!$J$24))),"F",""))</f>
        <v/>
      </c>
      <c r="I22" s="44">
        <f>IF(OR($B22="",I$6=""),"",IF(AND(NETWORKDAYS(I$6,I$6,'Feriados'!$F$7:$F$22)=1,OR(AND(I$6&gt;='Mapa de férias'!$E$24,I$6&lt;='Mapa de férias'!$F$24),AND(I$6&gt;='Mapa de férias'!$G$24,I$6&lt;='Mapa de férias'!$H$24),AND(I$6&gt;='Mapa de férias'!$I$24,I$6&lt;='Mapa de férias'!$J$24))),"F",""))</f>
        <v/>
      </c>
      <c r="J22" s="44">
        <f>IF(OR($B22="",J$6=""),"",IF(AND(NETWORKDAYS(J$6,J$6,'Feriados'!$F$7:$F$22)=1,OR(AND(J$6&gt;='Mapa de férias'!$E$24,J$6&lt;='Mapa de férias'!$F$24),AND(J$6&gt;='Mapa de férias'!$G$24,J$6&lt;='Mapa de férias'!$H$24),AND(J$6&gt;='Mapa de férias'!$I$24,J$6&lt;='Mapa de férias'!$J$24))),"F",""))</f>
        <v/>
      </c>
      <c r="K22" s="44">
        <f>IF(OR($B22="",K$6=""),"",IF(AND(NETWORKDAYS(K$6,K$6,'Feriados'!$F$7:$F$22)=1,OR(AND(K$6&gt;='Mapa de férias'!$E$24,K$6&lt;='Mapa de férias'!$F$24),AND(K$6&gt;='Mapa de férias'!$G$24,K$6&lt;='Mapa de férias'!$H$24),AND(K$6&gt;='Mapa de férias'!$I$24,K$6&lt;='Mapa de férias'!$J$24))),"F",""))</f>
        <v/>
      </c>
      <c r="L22" s="44">
        <f>IF(OR($B22="",L$6=""),"",IF(AND(NETWORKDAYS(L$6,L$6,'Feriados'!$F$7:$F$22)=1,OR(AND(L$6&gt;='Mapa de férias'!$E$24,L$6&lt;='Mapa de férias'!$F$24),AND(L$6&gt;='Mapa de férias'!$G$24,L$6&lt;='Mapa de férias'!$H$24),AND(L$6&gt;='Mapa de férias'!$I$24,L$6&lt;='Mapa de férias'!$J$24))),"F",""))</f>
        <v/>
      </c>
      <c r="M22" s="44">
        <f>IF(OR($B22="",M$6=""),"",IF(AND(NETWORKDAYS(M$6,M$6,'Feriados'!$F$7:$F$22)=1,OR(AND(M$6&gt;='Mapa de férias'!$E$24,M$6&lt;='Mapa de férias'!$F$24),AND(M$6&gt;='Mapa de férias'!$G$24,M$6&lt;='Mapa de férias'!$H$24),AND(M$6&gt;='Mapa de férias'!$I$24,M$6&lt;='Mapa de férias'!$J$24))),"F",""))</f>
        <v/>
      </c>
      <c r="N22" s="44">
        <f>IF(OR($B22="",N$6=""),"",IF(AND(NETWORKDAYS(N$6,N$6,'Feriados'!$F$7:$F$22)=1,OR(AND(N$6&gt;='Mapa de férias'!$E$24,N$6&lt;='Mapa de férias'!$F$24),AND(N$6&gt;='Mapa de férias'!$G$24,N$6&lt;='Mapa de férias'!$H$24),AND(N$6&gt;='Mapa de férias'!$I$24,N$6&lt;='Mapa de férias'!$J$24))),"F",""))</f>
        <v/>
      </c>
      <c r="O22" s="44">
        <f>IF(OR($B22="",O$6=""),"",IF(AND(NETWORKDAYS(O$6,O$6,'Feriados'!$F$7:$F$22)=1,OR(AND(O$6&gt;='Mapa de férias'!$E$24,O$6&lt;='Mapa de férias'!$F$24),AND(O$6&gt;='Mapa de férias'!$G$24,O$6&lt;='Mapa de férias'!$H$24),AND(O$6&gt;='Mapa de férias'!$I$24,O$6&lt;='Mapa de férias'!$J$24))),"F",""))</f>
        <v/>
      </c>
      <c r="P22" s="44">
        <f>IF(OR($B22="",P$6=""),"",IF(AND(NETWORKDAYS(P$6,P$6,'Feriados'!$F$7:$F$22)=1,OR(AND(P$6&gt;='Mapa de férias'!$E$24,P$6&lt;='Mapa de férias'!$F$24),AND(P$6&gt;='Mapa de férias'!$G$24,P$6&lt;='Mapa de férias'!$H$24),AND(P$6&gt;='Mapa de férias'!$I$24,P$6&lt;='Mapa de férias'!$J$24))),"F",""))</f>
        <v/>
      </c>
      <c r="Q22" s="44">
        <f>IF(OR($B22="",Q$6=""),"",IF(AND(NETWORKDAYS(Q$6,Q$6,'Feriados'!$F$7:$F$22)=1,OR(AND(Q$6&gt;='Mapa de férias'!$E$24,Q$6&lt;='Mapa de férias'!$F$24),AND(Q$6&gt;='Mapa de férias'!$G$24,Q$6&lt;='Mapa de férias'!$H$24),AND(Q$6&gt;='Mapa de férias'!$I$24,Q$6&lt;='Mapa de férias'!$J$24))),"F",""))</f>
        <v/>
      </c>
      <c r="R22" s="44">
        <f>IF(OR($B22="",R$6=""),"",IF(AND(NETWORKDAYS(R$6,R$6,'Feriados'!$F$7:$F$22)=1,OR(AND(R$6&gt;='Mapa de férias'!$E$24,R$6&lt;='Mapa de férias'!$F$24),AND(R$6&gt;='Mapa de férias'!$G$24,R$6&lt;='Mapa de férias'!$H$24),AND(R$6&gt;='Mapa de férias'!$I$24,R$6&lt;='Mapa de férias'!$J$24))),"F",""))</f>
        <v/>
      </c>
      <c r="S22" s="44">
        <f>IF(OR($B22="",S$6=""),"",IF(AND(NETWORKDAYS(S$6,S$6,'Feriados'!$F$7:$F$22)=1,OR(AND(S$6&gt;='Mapa de férias'!$E$24,S$6&lt;='Mapa de férias'!$F$24),AND(S$6&gt;='Mapa de férias'!$G$24,S$6&lt;='Mapa de férias'!$H$24),AND(S$6&gt;='Mapa de férias'!$I$24,S$6&lt;='Mapa de férias'!$J$24))),"F",""))</f>
        <v/>
      </c>
      <c r="T22" s="44">
        <f>IF(OR($B22="",T$6=""),"",IF(AND(NETWORKDAYS(T$6,T$6,'Feriados'!$F$7:$F$22)=1,OR(AND(T$6&gt;='Mapa de férias'!$E$24,T$6&lt;='Mapa de férias'!$F$24),AND(T$6&gt;='Mapa de férias'!$G$24,T$6&lt;='Mapa de férias'!$H$24),AND(T$6&gt;='Mapa de férias'!$I$24,T$6&lt;='Mapa de férias'!$J$24))),"F",""))</f>
        <v/>
      </c>
      <c r="U22" s="44">
        <f>IF(OR($B22="",U$6=""),"",IF(AND(NETWORKDAYS(U$6,U$6,'Feriados'!$F$7:$F$22)=1,OR(AND(U$6&gt;='Mapa de férias'!$E$24,U$6&lt;='Mapa de férias'!$F$24),AND(U$6&gt;='Mapa de férias'!$G$24,U$6&lt;='Mapa de férias'!$H$24),AND(U$6&gt;='Mapa de férias'!$I$24,U$6&lt;='Mapa de férias'!$J$24))),"F",""))</f>
        <v/>
      </c>
      <c r="V22" s="44">
        <f>IF(OR($B22="",V$6=""),"",IF(AND(NETWORKDAYS(V$6,V$6,'Feriados'!$F$7:$F$22)=1,OR(AND(V$6&gt;='Mapa de férias'!$E$24,V$6&lt;='Mapa de férias'!$F$24),AND(V$6&gt;='Mapa de férias'!$G$24,V$6&lt;='Mapa de férias'!$H$24),AND(V$6&gt;='Mapa de férias'!$I$24,V$6&lt;='Mapa de férias'!$J$24))),"F",""))</f>
        <v/>
      </c>
      <c r="W22" s="44">
        <f>IF(OR($B22="",W$6=""),"",IF(AND(NETWORKDAYS(W$6,W$6,'Feriados'!$F$7:$F$22)=1,OR(AND(W$6&gt;='Mapa de férias'!$E$24,W$6&lt;='Mapa de férias'!$F$24),AND(W$6&gt;='Mapa de férias'!$G$24,W$6&lt;='Mapa de férias'!$H$24),AND(W$6&gt;='Mapa de férias'!$I$24,W$6&lt;='Mapa de férias'!$J$24))),"F",""))</f>
        <v/>
      </c>
      <c r="X22" s="44">
        <f>IF(OR($B22="",X$6=""),"",IF(AND(NETWORKDAYS(X$6,X$6,'Feriados'!$F$7:$F$22)=1,OR(AND(X$6&gt;='Mapa de férias'!$E$24,X$6&lt;='Mapa de férias'!$F$24),AND(X$6&gt;='Mapa de férias'!$G$24,X$6&lt;='Mapa de férias'!$H$24),AND(X$6&gt;='Mapa de férias'!$I$24,X$6&lt;='Mapa de férias'!$J$24))),"F",""))</f>
        <v/>
      </c>
      <c r="Y22" s="44">
        <f>IF(OR($B22="",Y$6=""),"",IF(AND(NETWORKDAYS(Y$6,Y$6,'Feriados'!$F$7:$F$22)=1,OR(AND(Y$6&gt;='Mapa de férias'!$E$24,Y$6&lt;='Mapa de férias'!$F$24),AND(Y$6&gt;='Mapa de férias'!$G$24,Y$6&lt;='Mapa de férias'!$H$24),AND(Y$6&gt;='Mapa de férias'!$I$24,Y$6&lt;='Mapa de férias'!$J$24))),"F",""))</f>
        <v/>
      </c>
      <c r="Z22" s="44">
        <f>IF(OR($B22="",Z$6=""),"",IF(AND(NETWORKDAYS(Z$6,Z$6,'Feriados'!$F$7:$F$22)=1,OR(AND(Z$6&gt;='Mapa de férias'!$E$24,Z$6&lt;='Mapa de férias'!$F$24),AND(Z$6&gt;='Mapa de férias'!$G$24,Z$6&lt;='Mapa de férias'!$H$24),AND(Z$6&gt;='Mapa de férias'!$I$24,Z$6&lt;='Mapa de férias'!$J$24))),"F",""))</f>
        <v/>
      </c>
      <c r="AA22" s="44">
        <f>IF(OR($B22="",AA$6=""),"",IF(AND(NETWORKDAYS(AA$6,AA$6,'Feriados'!$F$7:$F$22)=1,OR(AND(AA$6&gt;='Mapa de férias'!$E$24,AA$6&lt;='Mapa de férias'!$F$24),AND(AA$6&gt;='Mapa de férias'!$G$24,AA$6&lt;='Mapa de férias'!$H$24),AND(AA$6&gt;='Mapa de férias'!$I$24,AA$6&lt;='Mapa de férias'!$J$24))),"F",""))</f>
        <v/>
      </c>
      <c r="AB22" s="44">
        <f>IF(OR($B22="",AB$6=""),"",IF(AND(NETWORKDAYS(AB$6,AB$6,'Feriados'!$F$7:$F$22)=1,OR(AND(AB$6&gt;='Mapa de férias'!$E$24,AB$6&lt;='Mapa de férias'!$F$24),AND(AB$6&gt;='Mapa de férias'!$G$24,AB$6&lt;='Mapa de férias'!$H$24),AND(AB$6&gt;='Mapa de férias'!$I$24,AB$6&lt;='Mapa de férias'!$J$24))),"F",""))</f>
        <v/>
      </c>
      <c r="AC22" s="44">
        <f>IF(OR($B22="",AC$6=""),"",IF(AND(NETWORKDAYS(AC$6,AC$6,'Feriados'!$F$7:$F$22)=1,OR(AND(AC$6&gt;='Mapa de férias'!$E$24,AC$6&lt;='Mapa de férias'!$F$24),AND(AC$6&gt;='Mapa de férias'!$G$24,AC$6&lt;='Mapa de férias'!$H$24),AND(AC$6&gt;='Mapa de férias'!$I$24,AC$6&lt;='Mapa de férias'!$J$24))),"F",""))</f>
        <v/>
      </c>
      <c r="AD22" s="44">
        <f>IF(OR($B22="",AD$6=""),"",IF(AND(NETWORKDAYS(AD$6,AD$6,'Feriados'!$F$7:$F$22)=1,OR(AND(AD$6&gt;='Mapa de férias'!$E$24,AD$6&lt;='Mapa de férias'!$F$24),AND(AD$6&gt;='Mapa de férias'!$G$24,AD$6&lt;='Mapa de férias'!$H$24),AND(AD$6&gt;='Mapa de férias'!$I$24,AD$6&lt;='Mapa de férias'!$J$24))),"F",""))</f>
        <v/>
      </c>
      <c r="AE22" s="44">
        <f>IF(OR($B22="",AE$6=""),"",IF(AND(NETWORKDAYS(AE$6,AE$6,'Feriados'!$F$7:$F$22)=1,OR(AND(AE$6&gt;='Mapa de férias'!$E$24,AE$6&lt;='Mapa de férias'!$F$24),AND(AE$6&gt;='Mapa de férias'!$G$24,AE$6&lt;='Mapa de férias'!$H$24),AND(AE$6&gt;='Mapa de férias'!$I$24,AE$6&lt;='Mapa de férias'!$J$24))),"F",""))</f>
        <v/>
      </c>
      <c r="AF22" s="44">
        <f>IF(OR($B22="",AF$6=""),"",IF(AND(NETWORKDAYS(AF$6,AF$6,'Feriados'!$F$7:$F$22)=1,OR(AND(AF$6&gt;='Mapa de férias'!$E$24,AF$6&lt;='Mapa de férias'!$F$24),AND(AF$6&gt;='Mapa de férias'!$G$24,AF$6&lt;='Mapa de férias'!$H$24),AND(AF$6&gt;='Mapa de férias'!$I$24,AF$6&lt;='Mapa de férias'!$J$24))),"F",""))</f>
        <v/>
      </c>
      <c r="AG22" s="44">
        <f>IF(OR($B22="",AG$6=""),"",IF(AND(NETWORKDAYS(AG$6,AG$6,'Feriados'!$F$7:$F$22)=1,OR(AND(AG$6&gt;='Mapa de férias'!$E$24,AG$6&lt;='Mapa de férias'!$F$24),AND(AG$6&gt;='Mapa de férias'!$G$24,AG$6&lt;='Mapa de férias'!$H$24),AND(AG$6&gt;='Mapa de férias'!$I$24,AG$6&lt;='Mapa de férias'!$J$24))),"F",""))</f>
        <v/>
      </c>
      <c r="AH22" s="45">
        <f>IF($B22="","",COUNTIF(C22:AG22,"F"))</f>
        <v/>
      </c>
    </row>
    <row r="23" ht="15" customHeight="1">
      <c r="A23" s="42" t="n">
        <v>16</v>
      </c>
      <c r="B23" s="43">
        <f>IF('Mapa de férias'!$B$25="","",'Mapa de férias'!$B$25)</f>
        <v/>
      </c>
      <c r="C23" s="44">
        <f>IF(OR($B23="",C$6=""),"",IF(AND(NETWORKDAYS(C$6,C$6,'Feriados'!$F$7:$F$22)=1,OR(AND(C$6&gt;='Mapa de férias'!$E$25,C$6&lt;='Mapa de férias'!$F$25),AND(C$6&gt;='Mapa de férias'!$G$25,C$6&lt;='Mapa de férias'!$H$25),AND(C$6&gt;='Mapa de férias'!$I$25,C$6&lt;='Mapa de férias'!$J$25))),"F",""))</f>
        <v/>
      </c>
      <c r="D23" s="44">
        <f>IF(OR($B23="",D$6=""),"",IF(AND(NETWORKDAYS(D$6,D$6,'Feriados'!$F$7:$F$22)=1,OR(AND(D$6&gt;='Mapa de férias'!$E$25,D$6&lt;='Mapa de férias'!$F$25),AND(D$6&gt;='Mapa de férias'!$G$25,D$6&lt;='Mapa de férias'!$H$25),AND(D$6&gt;='Mapa de férias'!$I$25,D$6&lt;='Mapa de férias'!$J$25))),"F",""))</f>
        <v/>
      </c>
      <c r="E23" s="44">
        <f>IF(OR($B23="",E$6=""),"",IF(AND(NETWORKDAYS(E$6,E$6,'Feriados'!$F$7:$F$22)=1,OR(AND(E$6&gt;='Mapa de férias'!$E$25,E$6&lt;='Mapa de férias'!$F$25),AND(E$6&gt;='Mapa de férias'!$G$25,E$6&lt;='Mapa de férias'!$H$25),AND(E$6&gt;='Mapa de férias'!$I$25,E$6&lt;='Mapa de férias'!$J$25))),"F",""))</f>
        <v/>
      </c>
      <c r="F23" s="44">
        <f>IF(OR($B23="",F$6=""),"",IF(AND(NETWORKDAYS(F$6,F$6,'Feriados'!$F$7:$F$22)=1,OR(AND(F$6&gt;='Mapa de férias'!$E$25,F$6&lt;='Mapa de férias'!$F$25),AND(F$6&gt;='Mapa de férias'!$G$25,F$6&lt;='Mapa de férias'!$H$25),AND(F$6&gt;='Mapa de férias'!$I$25,F$6&lt;='Mapa de férias'!$J$25))),"F",""))</f>
        <v/>
      </c>
      <c r="G23" s="44">
        <f>IF(OR($B23="",G$6=""),"",IF(AND(NETWORKDAYS(G$6,G$6,'Feriados'!$F$7:$F$22)=1,OR(AND(G$6&gt;='Mapa de férias'!$E$25,G$6&lt;='Mapa de férias'!$F$25),AND(G$6&gt;='Mapa de férias'!$G$25,G$6&lt;='Mapa de férias'!$H$25),AND(G$6&gt;='Mapa de férias'!$I$25,G$6&lt;='Mapa de férias'!$J$25))),"F",""))</f>
        <v/>
      </c>
      <c r="H23" s="44">
        <f>IF(OR($B23="",H$6=""),"",IF(AND(NETWORKDAYS(H$6,H$6,'Feriados'!$F$7:$F$22)=1,OR(AND(H$6&gt;='Mapa de férias'!$E$25,H$6&lt;='Mapa de férias'!$F$25),AND(H$6&gt;='Mapa de férias'!$G$25,H$6&lt;='Mapa de férias'!$H$25),AND(H$6&gt;='Mapa de férias'!$I$25,H$6&lt;='Mapa de férias'!$J$25))),"F",""))</f>
        <v/>
      </c>
      <c r="I23" s="44">
        <f>IF(OR($B23="",I$6=""),"",IF(AND(NETWORKDAYS(I$6,I$6,'Feriados'!$F$7:$F$22)=1,OR(AND(I$6&gt;='Mapa de férias'!$E$25,I$6&lt;='Mapa de férias'!$F$25),AND(I$6&gt;='Mapa de férias'!$G$25,I$6&lt;='Mapa de férias'!$H$25),AND(I$6&gt;='Mapa de férias'!$I$25,I$6&lt;='Mapa de férias'!$J$25))),"F",""))</f>
        <v/>
      </c>
      <c r="J23" s="44">
        <f>IF(OR($B23="",J$6=""),"",IF(AND(NETWORKDAYS(J$6,J$6,'Feriados'!$F$7:$F$22)=1,OR(AND(J$6&gt;='Mapa de férias'!$E$25,J$6&lt;='Mapa de férias'!$F$25),AND(J$6&gt;='Mapa de férias'!$G$25,J$6&lt;='Mapa de férias'!$H$25),AND(J$6&gt;='Mapa de férias'!$I$25,J$6&lt;='Mapa de férias'!$J$25))),"F",""))</f>
        <v/>
      </c>
      <c r="K23" s="44">
        <f>IF(OR($B23="",K$6=""),"",IF(AND(NETWORKDAYS(K$6,K$6,'Feriados'!$F$7:$F$22)=1,OR(AND(K$6&gt;='Mapa de férias'!$E$25,K$6&lt;='Mapa de férias'!$F$25),AND(K$6&gt;='Mapa de férias'!$G$25,K$6&lt;='Mapa de férias'!$H$25),AND(K$6&gt;='Mapa de férias'!$I$25,K$6&lt;='Mapa de férias'!$J$25))),"F",""))</f>
        <v/>
      </c>
      <c r="L23" s="44">
        <f>IF(OR($B23="",L$6=""),"",IF(AND(NETWORKDAYS(L$6,L$6,'Feriados'!$F$7:$F$22)=1,OR(AND(L$6&gt;='Mapa de férias'!$E$25,L$6&lt;='Mapa de férias'!$F$25),AND(L$6&gt;='Mapa de férias'!$G$25,L$6&lt;='Mapa de férias'!$H$25),AND(L$6&gt;='Mapa de férias'!$I$25,L$6&lt;='Mapa de férias'!$J$25))),"F",""))</f>
        <v/>
      </c>
      <c r="M23" s="44">
        <f>IF(OR($B23="",M$6=""),"",IF(AND(NETWORKDAYS(M$6,M$6,'Feriados'!$F$7:$F$22)=1,OR(AND(M$6&gt;='Mapa de férias'!$E$25,M$6&lt;='Mapa de férias'!$F$25),AND(M$6&gt;='Mapa de férias'!$G$25,M$6&lt;='Mapa de férias'!$H$25),AND(M$6&gt;='Mapa de férias'!$I$25,M$6&lt;='Mapa de férias'!$J$25))),"F",""))</f>
        <v/>
      </c>
      <c r="N23" s="44">
        <f>IF(OR($B23="",N$6=""),"",IF(AND(NETWORKDAYS(N$6,N$6,'Feriados'!$F$7:$F$22)=1,OR(AND(N$6&gt;='Mapa de férias'!$E$25,N$6&lt;='Mapa de férias'!$F$25),AND(N$6&gt;='Mapa de férias'!$G$25,N$6&lt;='Mapa de férias'!$H$25),AND(N$6&gt;='Mapa de férias'!$I$25,N$6&lt;='Mapa de férias'!$J$25))),"F",""))</f>
        <v/>
      </c>
      <c r="O23" s="44">
        <f>IF(OR($B23="",O$6=""),"",IF(AND(NETWORKDAYS(O$6,O$6,'Feriados'!$F$7:$F$22)=1,OR(AND(O$6&gt;='Mapa de férias'!$E$25,O$6&lt;='Mapa de férias'!$F$25),AND(O$6&gt;='Mapa de férias'!$G$25,O$6&lt;='Mapa de férias'!$H$25),AND(O$6&gt;='Mapa de férias'!$I$25,O$6&lt;='Mapa de férias'!$J$25))),"F",""))</f>
        <v/>
      </c>
      <c r="P23" s="44">
        <f>IF(OR($B23="",P$6=""),"",IF(AND(NETWORKDAYS(P$6,P$6,'Feriados'!$F$7:$F$22)=1,OR(AND(P$6&gt;='Mapa de férias'!$E$25,P$6&lt;='Mapa de férias'!$F$25),AND(P$6&gt;='Mapa de férias'!$G$25,P$6&lt;='Mapa de férias'!$H$25),AND(P$6&gt;='Mapa de férias'!$I$25,P$6&lt;='Mapa de férias'!$J$25))),"F",""))</f>
        <v/>
      </c>
      <c r="Q23" s="44">
        <f>IF(OR($B23="",Q$6=""),"",IF(AND(NETWORKDAYS(Q$6,Q$6,'Feriados'!$F$7:$F$22)=1,OR(AND(Q$6&gt;='Mapa de férias'!$E$25,Q$6&lt;='Mapa de férias'!$F$25),AND(Q$6&gt;='Mapa de férias'!$G$25,Q$6&lt;='Mapa de férias'!$H$25),AND(Q$6&gt;='Mapa de férias'!$I$25,Q$6&lt;='Mapa de férias'!$J$25))),"F",""))</f>
        <v/>
      </c>
      <c r="R23" s="44">
        <f>IF(OR($B23="",R$6=""),"",IF(AND(NETWORKDAYS(R$6,R$6,'Feriados'!$F$7:$F$22)=1,OR(AND(R$6&gt;='Mapa de férias'!$E$25,R$6&lt;='Mapa de férias'!$F$25),AND(R$6&gt;='Mapa de férias'!$G$25,R$6&lt;='Mapa de férias'!$H$25),AND(R$6&gt;='Mapa de férias'!$I$25,R$6&lt;='Mapa de férias'!$J$25))),"F",""))</f>
        <v/>
      </c>
      <c r="S23" s="44">
        <f>IF(OR($B23="",S$6=""),"",IF(AND(NETWORKDAYS(S$6,S$6,'Feriados'!$F$7:$F$22)=1,OR(AND(S$6&gt;='Mapa de férias'!$E$25,S$6&lt;='Mapa de férias'!$F$25),AND(S$6&gt;='Mapa de férias'!$G$25,S$6&lt;='Mapa de férias'!$H$25),AND(S$6&gt;='Mapa de férias'!$I$25,S$6&lt;='Mapa de férias'!$J$25))),"F",""))</f>
        <v/>
      </c>
      <c r="T23" s="44">
        <f>IF(OR($B23="",T$6=""),"",IF(AND(NETWORKDAYS(T$6,T$6,'Feriados'!$F$7:$F$22)=1,OR(AND(T$6&gt;='Mapa de férias'!$E$25,T$6&lt;='Mapa de férias'!$F$25),AND(T$6&gt;='Mapa de férias'!$G$25,T$6&lt;='Mapa de férias'!$H$25),AND(T$6&gt;='Mapa de férias'!$I$25,T$6&lt;='Mapa de férias'!$J$25))),"F",""))</f>
        <v/>
      </c>
      <c r="U23" s="44">
        <f>IF(OR($B23="",U$6=""),"",IF(AND(NETWORKDAYS(U$6,U$6,'Feriados'!$F$7:$F$22)=1,OR(AND(U$6&gt;='Mapa de férias'!$E$25,U$6&lt;='Mapa de férias'!$F$25),AND(U$6&gt;='Mapa de férias'!$G$25,U$6&lt;='Mapa de férias'!$H$25),AND(U$6&gt;='Mapa de férias'!$I$25,U$6&lt;='Mapa de férias'!$J$25))),"F",""))</f>
        <v/>
      </c>
      <c r="V23" s="44">
        <f>IF(OR($B23="",V$6=""),"",IF(AND(NETWORKDAYS(V$6,V$6,'Feriados'!$F$7:$F$22)=1,OR(AND(V$6&gt;='Mapa de férias'!$E$25,V$6&lt;='Mapa de férias'!$F$25),AND(V$6&gt;='Mapa de férias'!$G$25,V$6&lt;='Mapa de férias'!$H$25),AND(V$6&gt;='Mapa de férias'!$I$25,V$6&lt;='Mapa de férias'!$J$25))),"F",""))</f>
        <v/>
      </c>
      <c r="W23" s="44">
        <f>IF(OR($B23="",W$6=""),"",IF(AND(NETWORKDAYS(W$6,W$6,'Feriados'!$F$7:$F$22)=1,OR(AND(W$6&gt;='Mapa de férias'!$E$25,W$6&lt;='Mapa de férias'!$F$25),AND(W$6&gt;='Mapa de férias'!$G$25,W$6&lt;='Mapa de férias'!$H$25),AND(W$6&gt;='Mapa de férias'!$I$25,W$6&lt;='Mapa de férias'!$J$25))),"F",""))</f>
        <v/>
      </c>
      <c r="X23" s="44">
        <f>IF(OR($B23="",X$6=""),"",IF(AND(NETWORKDAYS(X$6,X$6,'Feriados'!$F$7:$F$22)=1,OR(AND(X$6&gt;='Mapa de férias'!$E$25,X$6&lt;='Mapa de férias'!$F$25),AND(X$6&gt;='Mapa de férias'!$G$25,X$6&lt;='Mapa de férias'!$H$25),AND(X$6&gt;='Mapa de férias'!$I$25,X$6&lt;='Mapa de férias'!$J$25))),"F",""))</f>
        <v/>
      </c>
      <c r="Y23" s="44">
        <f>IF(OR($B23="",Y$6=""),"",IF(AND(NETWORKDAYS(Y$6,Y$6,'Feriados'!$F$7:$F$22)=1,OR(AND(Y$6&gt;='Mapa de férias'!$E$25,Y$6&lt;='Mapa de férias'!$F$25),AND(Y$6&gt;='Mapa de férias'!$G$25,Y$6&lt;='Mapa de férias'!$H$25),AND(Y$6&gt;='Mapa de férias'!$I$25,Y$6&lt;='Mapa de férias'!$J$25))),"F",""))</f>
        <v/>
      </c>
      <c r="Z23" s="44">
        <f>IF(OR($B23="",Z$6=""),"",IF(AND(NETWORKDAYS(Z$6,Z$6,'Feriados'!$F$7:$F$22)=1,OR(AND(Z$6&gt;='Mapa de férias'!$E$25,Z$6&lt;='Mapa de férias'!$F$25),AND(Z$6&gt;='Mapa de férias'!$G$25,Z$6&lt;='Mapa de férias'!$H$25),AND(Z$6&gt;='Mapa de férias'!$I$25,Z$6&lt;='Mapa de férias'!$J$25))),"F",""))</f>
        <v/>
      </c>
      <c r="AA23" s="44">
        <f>IF(OR($B23="",AA$6=""),"",IF(AND(NETWORKDAYS(AA$6,AA$6,'Feriados'!$F$7:$F$22)=1,OR(AND(AA$6&gt;='Mapa de férias'!$E$25,AA$6&lt;='Mapa de férias'!$F$25),AND(AA$6&gt;='Mapa de férias'!$G$25,AA$6&lt;='Mapa de férias'!$H$25),AND(AA$6&gt;='Mapa de férias'!$I$25,AA$6&lt;='Mapa de férias'!$J$25))),"F",""))</f>
        <v/>
      </c>
      <c r="AB23" s="44">
        <f>IF(OR($B23="",AB$6=""),"",IF(AND(NETWORKDAYS(AB$6,AB$6,'Feriados'!$F$7:$F$22)=1,OR(AND(AB$6&gt;='Mapa de férias'!$E$25,AB$6&lt;='Mapa de férias'!$F$25),AND(AB$6&gt;='Mapa de férias'!$G$25,AB$6&lt;='Mapa de férias'!$H$25),AND(AB$6&gt;='Mapa de férias'!$I$25,AB$6&lt;='Mapa de férias'!$J$25))),"F",""))</f>
        <v/>
      </c>
      <c r="AC23" s="44">
        <f>IF(OR($B23="",AC$6=""),"",IF(AND(NETWORKDAYS(AC$6,AC$6,'Feriados'!$F$7:$F$22)=1,OR(AND(AC$6&gt;='Mapa de férias'!$E$25,AC$6&lt;='Mapa de férias'!$F$25),AND(AC$6&gt;='Mapa de férias'!$G$25,AC$6&lt;='Mapa de férias'!$H$25),AND(AC$6&gt;='Mapa de férias'!$I$25,AC$6&lt;='Mapa de férias'!$J$25))),"F",""))</f>
        <v/>
      </c>
      <c r="AD23" s="44">
        <f>IF(OR($B23="",AD$6=""),"",IF(AND(NETWORKDAYS(AD$6,AD$6,'Feriados'!$F$7:$F$22)=1,OR(AND(AD$6&gt;='Mapa de férias'!$E$25,AD$6&lt;='Mapa de férias'!$F$25),AND(AD$6&gt;='Mapa de férias'!$G$25,AD$6&lt;='Mapa de férias'!$H$25),AND(AD$6&gt;='Mapa de férias'!$I$25,AD$6&lt;='Mapa de férias'!$J$25))),"F",""))</f>
        <v/>
      </c>
      <c r="AE23" s="44">
        <f>IF(OR($B23="",AE$6=""),"",IF(AND(NETWORKDAYS(AE$6,AE$6,'Feriados'!$F$7:$F$22)=1,OR(AND(AE$6&gt;='Mapa de férias'!$E$25,AE$6&lt;='Mapa de férias'!$F$25),AND(AE$6&gt;='Mapa de férias'!$G$25,AE$6&lt;='Mapa de férias'!$H$25),AND(AE$6&gt;='Mapa de férias'!$I$25,AE$6&lt;='Mapa de férias'!$J$25))),"F",""))</f>
        <v/>
      </c>
      <c r="AF23" s="44">
        <f>IF(OR($B23="",AF$6=""),"",IF(AND(NETWORKDAYS(AF$6,AF$6,'Feriados'!$F$7:$F$22)=1,OR(AND(AF$6&gt;='Mapa de férias'!$E$25,AF$6&lt;='Mapa de férias'!$F$25),AND(AF$6&gt;='Mapa de férias'!$G$25,AF$6&lt;='Mapa de férias'!$H$25),AND(AF$6&gt;='Mapa de férias'!$I$25,AF$6&lt;='Mapa de férias'!$J$25))),"F",""))</f>
        <v/>
      </c>
      <c r="AG23" s="44">
        <f>IF(OR($B23="",AG$6=""),"",IF(AND(NETWORKDAYS(AG$6,AG$6,'Feriados'!$F$7:$F$22)=1,OR(AND(AG$6&gt;='Mapa de férias'!$E$25,AG$6&lt;='Mapa de férias'!$F$25),AND(AG$6&gt;='Mapa de férias'!$G$25,AG$6&lt;='Mapa de férias'!$H$25),AND(AG$6&gt;='Mapa de férias'!$I$25,AG$6&lt;='Mapa de férias'!$J$25))),"F",""))</f>
        <v/>
      </c>
      <c r="AH23" s="45">
        <f>IF($B23="","",COUNTIF(C23:AG23,"F"))</f>
        <v/>
      </c>
    </row>
    <row r="24" ht="15" customHeight="1">
      <c r="A24" s="42" t="n">
        <v>17</v>
      </c>
      <c r="B24" s="43">
        <f>IF('Mapa de férias'!$B$26="","",'Mapa de férias'!$B$26)</f>
        <v/>
      </c>
      <c r="C24" s="44">
        <f>IF(OR($B24="",C$6=""),"",IF(AND(NETWORKDAYS(C$6,C$6,'Feriados'!$F$7:$F$22)=1,OR(AND(C$6&gt;='Mapa de férias'!$E$26,C$6&lt;='Mapa de férias'!$F$26),AND(C$6&gt;='Mapa de férias'!$G$26,C$6&lt;='Mapa de férias'!$H$26),AND(C$6&gt;='Mapa de férias'!$I$26,C$6&lt;='Mapa de férias'!$J$26))),"F",""))</f>
        <v/>
      </c>
      <c r="D24" s="44">
        <f>IF(OR($B24="",D$6=""),"",IF(AND(NETWORKDAYS(D$6,D$6,'Feriados'!$F$7:$F$22)=1,OR(AND(D$6&gt;='Mapa de férias'!$E$26,D$6&lt;='Mapa de férias'!$F$26),AND(D$6&gt;='Mapa de férias'!$G$26,D$6&lt;='Mapa de férias'!$H$26),AND(D$6&gt;='Mapa de férias'!$I$26,D$6&lt;='Mapa de férias'!$J$26))),"F",""))</f>
        <v/>
      </c>
      <c r="E24" s="44">
        <f>IF(OR($B24="",E$6=""),"",IF(AND(NETWORKDAYS(E$6,E$6,'Feriados'!$F$7:$F$22)=1,OR(AND(E$6&gt;='Mapa de férias'!$E$26,E$6&lt;='Mapa de férias'!$F$26),AND(E$6&gt;='Mapa de férias'!$G$26,E$6&lt;='Mapa de férias'!$H$26),AND(E$6&gt;='Mapa de férias'!$I$26,E$6&lt;='Mapa de férias'!$J$26))),"F",""))</f>
        <v/>
      </c>
      <c r="F24" s="44">
        <f>IF(OR($B24="",F$6=""),"",IF(AND(NETWORKDAYS(F$6,F$6,'Feriados'!$F$7:$F$22)=1,OR(AND(F$6&gt;='Mapa de férias'!$E$26,F$6&lt;='Mapa de férias'!$F$26),AND(F$6&gt;='Mapa de férias'!$G$26,F$6&lt;='Mapa de férias'!$H$26),AND(F$6&gt;='Mapa de férias'!$I$26,F$6&lt;='Mapa de férias'!$J$26))),"F",""))</f>
        <v/>
      </c>
      <c r="G24" s="44">
        <f>IF(OR($B24="",G$6=""),"",IF(AND(NETWORKDAYS(G$6,G$6,'Feriados'!$F$7:$F$22)=1,OR(AND(G$6&gt;='Mapa de férias'!$E$26,G$6&lt;='Mapa de férias'!$F$26),AND(G$6&gt;='Mapa de férias'!$G$26,G$6&lt;='Mapa de férias'!$H$26),AND(G$6&gt;='Mapa de férias'!$I$26,G$6&lt;='Mapa de férias'!$J$26))),"F",""))</f>
        <v/>
      </c>
      <c r="H24" s="44">
        <f>IF(OR($B24="",H$6=""),"",IF(AND(NETWORKDAYS(H$6,H$6,'Feriados'!$F$7:$F$22)=1,OR(AND(H$6&gt;='Mapa de férias'!$E$26,H$6&lt;='Mapa de férias'!$F$26),AND(H$6&gt;='Mapa de férias'!$G$26,H$6&lt;='Mapa de férias'!$H$26),AND(H$6&gt;='Mapa de férias'!$I$26,H$6&lt;='Mapa de férias'!$J$26))),"F",""))</f>
        <v/>
      </c>
      <c r="I24" s="44">
        <f>IF(OR($B24="",I$6=""),"",IF(AND(NETWORKDAYS(I$6,I$6,'Feriados'!$F$7:$F$22)=1,OR(AND(I$6&gt;='Mapa de férias'!$E$26,I$6&lt;='Mapa de férias'!$F$26),AND(I$6&gt;='Mapa de férias'!$G$26,I$6&lt;='Mapa de férias'!$H$26),AND(I$6&gt;='Mapa de férias'!$I$26,I$6&lt;='Mapa de férias'!$J$26))),"F",""))</f>
        <v/>
      </c>
      <c r="J24" s="44">
        <f>IF(OR($B24="",J$6=""),"",IF(AND(NETWORKDAYS(J$6,J$6,'Feriados'!$F$7:$F$22)=1,OR(AND(J$6&gt;='Mapa de férias'!$E$26,J$6&lt;='Mapa de férias'!$F$26),AND(J$6&gt;='Mapa de férias'!$G$26,J$6&lt;='Mapa de férias'!$H$26),AND(J$6&gt;='Mapa de férias'!$I$26,J$6&lt;='Mapa de férias'!$J$26))),"F",""))</f>
        <v/>
      </c>
      <c r="K24" s="44">
        <f>IF(OR($B24="",K$6=""),"",IF(AND(NETWORKDAYS(K$6,K$6,'Feriados'!$F$7:$F$22)=1,OR(AND(K$6&gt;='Mapa de férias'!$E$26,K$6&lt;='Mapa de férias'!$F$26),AND(K$6&gt;='Mapa de férias'!$G$26,K$6&lt;='Mapa de férias'!$H$26),AND(K$6&gt;='Mapa de férias'!$I$26,K$6&lt;='Mapa de férias'!$J$26))),"F",""))</f>
        <v/>
      </c>
      <c r="L24" s="44">
        <f>IF(OR($B24="",L$6=""),"",IF(AND(NETWORKDAYS(L$6,L$6,'Feriados'!$F$7:$F$22)=1,OR(AND(L$6&gt;='Mapa de férias'!$E$26,L$6&lt;='Mapa de férias'!$F$26),AND(L$6&gt;='Mapa de férias'!$G$26,L$6&lt;='Mapa de férias'!$H$26),AND(L$6&gt;='Mapa de férias'!$I$26,L$6&lt;='Mapa de férias'!$J$26))),"F",""))</f>
        <v/>
      </c>
      <c r="M24" s="44">
        <f>IF(OR($B24="",M$6=""),"",IF(AND(NETWORKDAYS(M$6,M$6,'Feriados'!$F$7:$F$22)=1,OR(AND(M$6&gt;='Mapa de férias'!$E$26,M$6&lt;='Mapa de férias'!$F$26),AND(M$6&gt;='Mapa de férias'!$G$26,M$6&lt;='Mapa de férias'!$H$26),AND(M$6&gt;='Mapa de férias'!$I$26,M$6&lt;='Mapa de férias'!$J$26))),"F",""))</f>
        <v/>
      </c>
      <c r="N24" s="44">
        <f>IF(OR($B24="",N$6=""),"",IF(AND(NETWORKDAYS(N$6,N$6,'Feriados'!$F$7:$F$22)=1,OR(AND(N$6&gt;='Mapa de férias'!$E$26,N$6&lt;='Mapa de férias'!$F$26),AND(N$6&gt;='Mapa de férias'!$G$26,N$6&lt;='Mapa de férias'!$H$26),AND(N$6&gt;='Mapa de férias'!$I$26,N$6&lt;='Mapa de férias'!$J$26))),"F",""))</f>
        <v/>
      </c>
      <c r="O24" s="44">
        <f>IF(OR($B24="",O$6=""),"",IF(AND(NETWORKDAYS(O$6,O$6,'Feriados'!$F$7:$F$22)=1,OR(AND(O$6&gt;='Mapa de férias'!$E$26,O$6&lt;='Mapa de férias'!$F$26),AND(O$6&gt;='Mapa de férias'!$G$26,O$6&lt;='Mapa de férias'!$H$26),AND(O$6&gt;='Mapa de férias'!$I$26,O$6&lt;='Mapa de férias'!$J$26))),"F",""))</f>
        <v/>
      </c>
      <c r="P24" s="44">
        <f>IF(OR($B24="",P$6=""),"",IF(AND(NETWORKDAYS(P$6,P$6,'Feriados'!$F$7:$F$22)=1,OR(AND(P$6&gt;='Mapa de férias'!$E$26,P$6&lt;='Mapa de férias'!$F$26),AND(P$6&gt;='Mapa de férias'!$G$26,P$6&lt;='Mapa de férias'!$H$26),AND(P$6&gt;='Mapa de férias'!$I$26,P$6&lt;='Mapa de férias'!$J$26))),"F",""))</f>
        <v/>
      </c>
      <c r="Q24" s="44">
        <f>IF(OR($B24="",Q$6=""),"",IF(AND(NETWORKDAYS(Q$6,Q$6,'Feriados'!$F$7:$F$22)=1,OR(AND(Q$6&gt;='Mapa de férias'!$E$26,Q$6&lt;='Mapa de férias'!$F$26),AND(Q$6&gt;='Mapa de férias'!$G$26,Q$6&lt;='Mapa de férias'!$H$26),AND(Q$6&gt;='Mapa de férias'!$I$26,Q$6&lt;='Mapa de férias'!$J$26))),"F",""))</f>
        <v/>
      </c>
      <c r="R24" s="44">
        <f>IF(OR($B24="",R$6=""),"",IF(AND(NETWORKDAYS(R$6,R$6,'Feriados'!$F$7:$F$22)=1,OR(AND(R$6&gt;='Mapa de férias'!$E$26,R$6&lt;='Mapa de férias'!$F$26),AND(R$6&gt;='Mapa de férias'!$G$26,R$6&lt;='Mapa de férias'!$H$26),AND(R$6&gt;='Mapa de férias'!$I$26,R$6&lt;='Mapa de férias'!$J$26))),"F",""))</f>
        <v/>
      </c>
      <c r="S24" s="44">
        <f>IF(OR($B24="",S$6=""),"",IF(AND(NETWORKDAYS(S$6,S$6,'Feriados'!$F$7:$F$22)=1,OR(AND(S$6&gt;='Mapa de férias'!$E$26,S$6&lt;='Mapa de férias'!$F$26),AND(S$6&gt;='Mapa de férias'!$G$26,S$6&lt;='Mapa de férias'!$H$26),AND(S$6&gt;='Mapa de férias'!$I$26,S$6&lt;='Mapa de férias'!$J$26))),"F",""))</f>
        <v/>
      </c>
      <c r="T24" s="44">
        <f>IF(OR($B24="",T$6=""),"",IF(AND(NETWORKDAYS(T$6,T$6,'Feriados'!$F$7:$F$22)=1,OR(AND(T$6&gt;='Mapa de férias'!$E$26,T$6&lt;='Mapa de férias'!$F$26),AND(T$6&gt;='Mapa de férias'!$G$26,T$6&lt;='Mapa de férias'!$H$26),AND(T$6&gt;='Mapa de férias'!$I$26,T$6&lt;='Mapa de férias'!$J$26))),"F",""))</f>
        <v/>
      </c>
      <c r="U24" s="44">
        <f>IF(OR($B24="",U$6=""),"",IF(AND(NETWORKDAYS(U$6,U$6,'Feriados'!$F$7:$F$22)=1,OR(AND(U$6&gt;='Mapa de férias'!$E$26,U$6&lt;='Mapa de férias'!$F$26),AND(U$6&gt;='Mapa de férias'!$G$26,U$6&lt;='Mapa de férias'!$H$26),AND(U$6&gt;='Mapa de férias'!$I$26,U$6&lt;='Mapa de férias'!$J$26))),"F",""))</f>
        <v/>
      </c>
      <c r="V24" s="44">
        <f>IF(OR($B24="",V$6=""),"",IF(AND(NETWORKDAYS(V$6,V$6,'Feriados'!$F$7:$F$22)=1,OR(AND(V$6&gt;='Mapa de férias'!$E$26,V$6&lt;='Mapa de férias'!$F$26),AND(V$6&gt;='Mapa de férias'!$G$26,V$6&lt;='Mapa de férias'!$H$26),AND(V$6&gt;='Mapa de férias'!$I$26,V$6&lt;='Mapa de férias'!$J$26))),"F",""))</f>
        <v/>
      </c>
      <c r="W24" s="44">
        <f>IF(OR($B24="",W$6=""),"",IF(AND(NETWORKDAYS(W$6,W$6,'Feriados'!$F$7:$F$22)=1,OR(AND(W$6&gt;='Mapa de férias'!$E$26,W$6&lt;='Mapa de férias'!$F$26),AND(W$6&gt;='Mapa de férias'!$G$26,W$6&lt;='Mapa de férias'!$H$26),AND(W$6&gt;='Mapa de férias'!$I$26,W$6&lt;='Mapa de férias'!$J$26))),"F",""))</f>
        <v/>
      </c>
      <c r="X24" s="44">
        <f>IF(OR($B24="",X$6=""),"",IF(AND(NETWORKDAYS(X$6,X$6,'Feriados'!$F$7:$F$22)=1,OR(AND(X$6&gt;='Mapa de férias'!$E$26,X$6&lt;='Mapa de férias'!$F$26),AND(X$6&gt;='Mapa de férias'!$G$26,X$6&lt;='Mapa de férias'!$H$26),AND(X$6&gt;='Mapa de férias'!$I$26,X$6&lt;='Mapa de férias'!$J$26))),"F",""))</f>
        <v/>
      </c>
      <c r="Y24" s="44">
        <f>IF(OR($B24="",Y$6=""),"",IF(AND(NETWORKDAYS(Y$6,Y$6,'Feriados'!$F$7:$F$22)=1,OR(AND(Y$6&gt;='Mapa de férias'!$E$26,Y$6&lt;='Mapa de férias'!$F$26),AND(Y$6&gt;='Mapa de férias'!$G$26,Y$6&lt;='Mapa de férias'!$H$26),AND(Y$6&gt;='Mapa de férias'!$I$26,Y$6&lt;='Mapa de férias'!$J$26))),"F",""))</f>
        <v/>
      </c>
      <c r="Z24" s="44">
        <f>IF(OR($B24="",Z$6=""),"",IF(AND(NETWORKDAYS(Z$6,Z$6,'Feriados'!$F$7:$F$22)=1,OR(AND(Z$6&gt;='Mapa de férias'!$E$26,Z$6&lt;='Mapa de férias'!$F$26),AND(Z$6&gt;='Mapa de férias'!$G$26,Z$6&lt;='Mapa de férias'!$H$26),AND(Z$6&gt;='Mapa de férias'!$I$26,Z$6&lt;='Mapa de férias'!$J$26))),"F",""))</f>
        <v/>
      </c>
      <c r="AA24" s="44">
        <f>IF(OR($B24="",AA$6=""),"",IF(AND(NETWORKDAYS(AA$6,AA$6,'Feriados'!$F$7:$F$22)=1,OR(AND(AA$6&gt;='Mapa de férias'!$E$26,AA$6&lt;='Mapa de férias'!$F$26),AND(AA$6&gt;='Mapa de férias'!$G$26,AA$6&lt;='Mapa de férias'!$H$26),AND(AA$6&gt;='Mapa de férias'!$I$26,AA$6&lt;='Mapa de férias'!$J$26))),"F",""))</f>
        <v/>
      </c>
      <c r="AB24" s="44">
        <f>IF(OR($B24="",AB$6=""),"",IF(AND(NETWORKDAYS(AB$6,AB$6,'Feriados'!$F$7:$F$22)=1,OR(AND(AB$6&gt;='Mapa de férias'!$E$26,AB$6&lt;='Mapa de férias'!$F$26),AND(AB$6&gt;='Mapa de férias'!$G$26,AB$6&lt;='Mapa de férias'!$H$26),AND(AB$6&gt;='Mapa de férias'!$I$26,AB$6&lt;='Mapa de férias'!$J$26))),"F",""))</f>
        <v/>
      </c>
      <c r="AC24" s="44">
        <f>IF(OR($B24="",AC$6=""),"",IF(AND(NETWORKDAYS(AC$6,AC$6,'Feriados'!$F$7:$F$22)=1,OR(AND(AC$6&gt;='Mapa de férias'!$E$26,AC$6&lt;='Mapa de férias'!$F$26),AND(AC$6&gt;='Mapa de férias'!$G$26,AC$6&lt;='Mapa de férias'!$H$26),AND(AC$6&gt;='Mapa de férias'!$I$26,AC$6&lt;='Mapa de férias'!$J$26))),"F",""))</f>
        <v/>
      </c>
      <c r="AD24" s="44">
        <f>IF(OR($B24="",AD$6=""),"",IF(AND(NETWORKDAYS(AD$6,AD$6,'Feriados'!$F$7:$F$22)=1,OR(AND(AD$6&gt;='Mapa de férias'!$E$26,AD$6&lt;='Mapa de férias'!$F$26),AND(AD$6&gt;='Mapa de férias'!$G$26,AD$6&lt;='Mapa de férias'!$H$26),AND(AD$6&gt;='Mapa de férias'!$I$26,AD$6&lt;='Mapa de férias'!$J$26))),"F",""))</f>
        <v/>
      </c>
      <c r="AE24" s="44">
        <f>IF(OR($B24="",AE$6=""),"",IF(AND(NETWORKDAYS(AE$6,AE$6,'Feriados'!$F$7:$F$22)=1,OR(AND(AE$6&gt;='Mapa de férias'!$E$26,AE$6&lt;='Mapa de férias'!$F$26),AND(AE$6&gt;='Mapa de férias'!$G$26,AE$6&lt;='Mapa de férias'!$H$26),AND(AE$6&gt;='Mapa de férias'!$I$26,AE$6&lt;='Mapa de férias'!$J$26))),"F",""))</f>
        <v/>
      </c>
      <c r="AF24" s="44">
        <f>IF(OR($B24="",AF$6=""),"",IF(AND(NETWORKDAYS(AF$6,AF$6,'Feriados'!$F$7:$F$22)=1,OR(AND(AF$6&gt;='Mapa de férias'!$E$26,AF$6&lt;='Mapa de férias'!$F$26),AND(AF$6&gt;='Mapa de férias'!$G$26,AF$6&lt;='Mapa de férias'!$H$26),AND(AF$6&gt;='Mapa de férias'!$I$26,AF$6&lt;='Mapa de férias'!$J$26))),"F",""))</f>
        <v/>
      </c>
      <c r="AG24" s="44">
        <f>IF(OR($B24="",AG$6=""),"",IF(AND(NETWORKDAYS(AG$6,AG$6,'Feriados'!$F$7:$F$22)=1,OR(AND(AG$6&gt;='Mapa de férias'!$E$26,AG$6&lt;='Mapa de férias'!$F$26),AND(AG$6&gt;='Mapa de férias'!$G$26,AG$6&lt;='Mapa de férias'!$H$26),AND(AG$6&gt;='Mapa de férias'!$I$26,AG$6&lt;='Mapa de férias'!$J$26))),"F",""))</f>
        <v/>
      </c>
      <c r="AH24" s="45">
        <f>IF($B24="","",COUNTIF(C24:AG24,"F"))</f>
        <v/>
      </c>
    </row>
    <row r="25" ht="15" customHeight="1">
      <c r="A25" s="42" t="n">
        <v>18</v>
      </c>
      <c r="B25" s="43">
        <f>IF('Mapa de férias'!$B$27="","",'Mapa de férias'!$B$27)</f>
        <v/>
      </c>
      <c r="C25" s="44">
        <f>IF(OR($B25="",C$6=""),"",IF(AND(NETWORKDAYS(C$6,C$6,'Feriados'!$F$7:$F$22)=1,OR(AND(C$6&gt;='Mapa de férias'!$E$27,C$6&lt;='Mapa de férias'!$F$27),AND(C$6&gt;='Mapa de férias'!$G$27,C$6&lt;='Mapa de férias'!$H$27),AND(C$6&gt;='Mapa de férias'!$I$27,C$6&lt;='Mapa de férias'!$J$27))),"F",""))</f>
        <v/>
      </c>
      <c r="D25" s="44">
        <f>IF(OR($B25="",D$6=""),"",IF(AND(NETWORKDAYS(D$6,D$6,'Feriados'!$F$7:$F$22)=1,OR(AND(D$6&gt;='Mapa de férias'!$E$27,D$6&lt;='Mapa de férias'!$F$27),AND(D$6&gt;='Mapa de férias'!$G$27,D$6&lt;='Mapa de férias'!$H$27),AND(D$6&gt;='Mapa de férias'!$I$27,D$6&lt;='Mapa de férias'!$J$27))),"F",""))</f>
        <v/>
      </c>
      <c r="E25" s="44">
        <f>IF(OR($B25="",E$6=""),"",IF(AND(NETWORKDAYS(E$6,E$6,'Feriados'!$F$7:$F$22)=1,OR(AND(E$6&gt;='Mapa de férias'!$E$27,E$6&lt;='Mapa de férias'!$F$27),AND(E$6&gt;='Mapa de férias'!$G$27,E$6&lt;='Mapa de férias'!$H$27),AND(E$6&gt;='Mapa de férias'!$I$27,E$6&lt;='Mapa de férias'!$J$27))),"F",""))</f>
        <v/>
      </c>
      <c r="F25" s="44">
        <f>IF(OR($B25="",F$6=""),"",IF(AND(NETWORKDAYS(F$6,F$6,'Feriados'!$F$7:$F$22)=1,OR(AND(F$6&gt;='Mapa de férias'!$E$27,F$6&lt;='Mapa de férias'!$F$27),AND(F$6&gt;='Mapa de férias'!$G$27,F$6&lt;='Mapa de férias'!$H$27),AND(F$6&gt;='Mapa de férias'!$I$27,F$6&lt;='Mapa de férias'!$J$27))),"F",""))</f>
        <v/>
      </c>
      <c r="G25" s="44">
        <f>IF(OR($B25="",G$6=""),"",IF(AND(NETWORKDAYS(G$6,G$6,'Feriados'!$F$7:$F$22)=1,OR(AND(G$6&gt;='Mapa de férias'!$E$27,G$6&lt;='Mapa de férias'!$F$27),AND(G$6&gt;='Mapa de férias'!$G$27,G$6&lt;='Mapa de férias'!$H$27),AND(G$6&gt;='Mapa de férias'!$I$27,G$6&lt;='Mapa de férias'!$J$27))),"F",""))</f>
        <v/>
      </c>
      <c r="H25" s="44">
        <f>IF(OR($B25="",H$6=""),"",IF(AND(NETWORKDAYS(H$6,H$6,'Feriados'!$F$7:$F$22)=1,OR(AND(H$6&gt;='Mapa de férias'!$E$27,H$6&lt;='Mapa de férias'!$F$27),AND(H$6&gt;='Mapa de férias'!$G$27,H$6&lt;='Mapa de férias'!$H$27),AND(H$6&gt;='Mapa de férias'!$I$27,H$6&lt;='Mapa de férias'!$J$27))),"F",""))</f>
        <v/>
      </c>
      <c r="I25" s="44">
        <f>IF(OR($B25="",I$6=""),"",IF(AND(NETWORKDAYS(I$6,I$6,'Feriados'!$F$7:$F$22)=1,OR(AND(I$6&gt;='Mapa de férias'!$E$27,I$6&lt;='Mapa de férias'!$F$27),AND(I$6&gt;='Mapa de férias'!$G$27,I$6&lt;='Mapa de férias'!$H$27),AND(I$6&gt;='Mapa de férias'!$I$27,I$6&lt;='Mapa de férias'!$J$27))),"F",""))</f>
        <v/>
      </c>
      <c r="J25" s="44">
        <f>IF(OR($B25="",J$6=""),"",IF(AND(NETWORKDAYS(J$6,J$6,'Feriados'!$F$7:$F$22)=1,OR(AND(J$6&gt;='Mapa de férias'!$E$27,J$6&lt;='Mapa de férias'!$F$27),AND(J$6&gt;='Mapa de férias'!$G$27,J$6&lt;='Mapa de férias'!$H$27),AND(J$6&gt;='Mapa de férias'!$I$27,J$6&lt;='Mapa de férias'!$J$27))),"F",""))</f>
        <v/>
      </c>
      <c r="K25" s="44">
        <f>IF(OR($B25="",K$6=""),"",IF(AND(NETWORKDAYS(K$6,K$6,'Feriados'!$F$7:$F$22)=1,OR(AND(K$6&gt;='Mapa de férias'!$E$27,K$6&lt;='Mapa de férias'!$F$27),AND(K$6&gt;='Mapa de férias'!$G$27,K$6&lt;='Mapa de férias'!$H$27),AND(K$6&gt;='Mapa de férias'!$I$27,K$6&lt;='Mapa de férias'!$J$27))),"F",""))</f>
        <v/>
      </c>
      <c r="L25" s="44">
        <f>IF(OR($B25="",L$6=""),"",IF(AND(NETWORKDAYS(L$6,L$6,'Feriados'!$F$7:$F$22)=1,OR(AND(L$6&gt;='Mapa de férias'!$E$27,L$6&lt;='Mapa de férias'!$F$27),AND(L$6&gt;='Mapa de férias'!$G$27,L$6&lt;='Mapa de férias'!$H$27),AND(L$6&gt;='Mapa de férias'!$I$27,L$6&lt;='Mapa de férias'!$J$27))),"F",""))</f>
        <v/>
      </c>
      <c r="M25" s="44">
        <f>IF(OR($B25="",M$6=""),"",IF(AND(NETWORKDAYS(M$6,M$6,'Feriados'!$F$7:$F$22)=1,OR(AND(M$6&gt;='Mapa de férias'!$E$27,M$6&lt;='Mapa de férias'!$F$27),AND(M$6&gt;='Mapa de férias'!$G$27,M$6&lt;='Mapa de férias'!$H$27),AND(M$6&gt;='Mapa de férias'!$I$27,M$6&lt;='Mapa de férias'!$J$27))),"F",""))</f>
        <v/>
      </c>
      <c r="N25" s="44">
        <f>IF(OR($B25="",N$6=""),"",IF(AND(NETWORKDAYS(N$6,N$6,'Feriados'!$F$7:$F$22)=1,OR(AND(N$6&gt;='Mapa de férias'!$E$27,N$6&lt;='Mapa de férias'!$F$27),AND(N$6&gt;='Mapa de férias'!$G$27,N$6&lt;='Mapa de férias'!$H$27),AND(N$6&gt;='Mapa de férias'!$I$27,N$6&lt;='Mapa de férias'!$J$27))),"F",""))</f>
        <v/>
      </c>
      <c r="O25" s="44">
        <f>IF(OR($B25="",O$6=""),"",IF(AND(NETWORKDAYS(O$6,O$6,'Feriados'!$F$7:$F$22)=1,OR(AND(O$6&gt;='Mapa de férias'!$E$27,O$6&lt;='Mapa de férias'!$F$27),AND(O$6&gt;='Mapa de férias'!$G$27,O$6&lt;='Mapa de férias'!$H$27),AND(O$6&gt;='Mapa de férias'!$I$27,O$6&lt;='Mapa de férias'!$J$27))),"F",""))</f>
        <v/>
      </c>
      <c r="P25" s="44">
        <f>IF(OR($B25="",P$6=""),"",IF(AND(NETWORKDAYS(P$6,P$6,'Feriados'!$F$7:$F$22)=1,OR(AND(P$6&gt;='Mapa de férias'!$E$27,P$6&lt;='Mapa de férias'!$F$27),AND(P$6&gt;='Mapa de férias'!$G$27,P$6&lt;='Mapa de férias'!$H$27),AND(P$6&gt;='Mapa de férias'!$I$27,P$6&lt;='Mapa de férias'!$J$27))),"F",""))</f>
        <v/>
      </c>
      <c r="Q25" s="44">
        <f>IF(OR($B25="",Q$6=""),"",IF(AND(NETWORKDAYS(Q$6,Q$6,'Feriados'!$F$7:$F$22)=1,OR(AND(Q$6&gt;='Mapa de férias'!$E$27,Q$6&lt;='Mapa de férias'!$F$27),AND(Q$6&gt;='Mapa de férias'!$G$27,Q$6&lt;='Mapa de férias'!$H$27),AND(Q$6&gt;='Mapa de férias'!$I$27,Q$6&lt;='Mapa de férias'!$J$27))),"F",""))</f>
        <v/>
      </c>
      <c r="R25" s="44">
        <f>IF(OR($B25="",R$6=""),"",IF(AND(NETWORKDAYS(R$6,R$6,'Feriados'!$F$7:$F$22)=1,OR(AND(R$6&gt;='Mapa de férias'!$E$27,R$6&lt;='Mapa de férias'!$F$27),AND(R$6&gt;='Mapa de férias'!$G$27,R$6&lt;='Mapa de férias'!$H$27),AND(R$6&gt;='Mapa de férias'!$I$27,R$6&lt;='Mapa de férias'!$J$27))),"F",""))</f>
        <v/>
      </c>
      <c r="S25" s="44">
        <f>IF(OR($B25="",S$6=""),"",IF(AND(NETWORKDAYS(S$6,S$6,'Feriados'!$F$7:$F$22)=1,OR(AND(S$6&gt;='Mapa de férias'!$E$27,S$6&lt;='Mapa de férias'!$F$27),AND(S$6&gt;='Mapa de férias'!$G$27,S$6&lt;='Mapa de férias'!$H$27),AND(S$6&gt;='Mapa de férias'!$I$27,S$6&lt;='Mapa de férias'!$J$27))),"F",""))</f>
        <v/>
      </c>
      <c r="T25" s="44">
        <f>IF(OR($B25="",T$6=""),"",IF(AND(NETWORKDAYS(T$6,T$6,'Feriados'!$F$7:$F$22)=1,OR(AND(T$6&gt;='Mapa de férias'!$E$27,T$6&lt;='Mapa de férias'!$F$27),AND(T$6&gt;='Mapa de férias'!$G$27,T$6&lt;='Mapa de férias'!$H$27),AND(T$6&gt;='Mapa de férias'!$I$27,T$6&lt;='Mapa de férias'!$J$27))),"F",""))</f>
        <v/>
      </c>
      <c r="U25" s="44">
        <f>IF(OR($B25="",U$6=""),"",IF(AND(NETWORKDAYS(U$6,U$6,'Feriados'!$F$7:$F$22)=1,OR(AND(U$6&gt;='Mapa de férias'!$E$27,U$6&lt;='Mapa de férias'!$F$27),AND(U$6&gt;='Mapa de férias'!$G$27,U$6&lt;='Mapa de férias'!$H$27),AND(U$6&gt;='Mapa de férias'!$I$27,U$6&lt;='Mapa de férias'!$J$27))),"F",""))</f>
        <v/>
      </c>
      <c r="V25" s="44">
        <f>IF(OR($B25="",V$6=""),"",IF(AND(NETWORKDAYS(V$6,V$6,'Feriados'!$F$7:$F$22)=1,OR(AND(V$6&gt;='Mapa de férias'!$E$27,V$6&lt;='Mapa de férias'!$F$27),AND(V$6&gt;='Mapa de férias'!$G$27,V$6&lt;='Mapa de férias'!$H$27),AND(V$6&gt;='Mapa de férias'!$I$27,V$6&lt;='Mapa de férias'!$J$27))),"F",""))</f>
        <v/>
      </c>
      <c r="W25" s="44">
        <f>IF(OR($B25="",W$6=""),"",IF(AND(NETWORKDAYS(W$6,W$6,'Feriados'!$F$7:$F$22)=1,OR(AND(W$6&gt;='Mapa de férias'!$E$27,W$6&lt;='Mapa de férias'!$F$27),AND(W$6&gt;='Mapa de férias'!$G$27,W$6&lt;='Mapa de férias'!$H$27),AND(W$6&gt;='Mapa de férias'!$I$27,W$6&lt;='Mapa de férias'!$J$27))),"F",""))</f>
        <v/>
      </c>
      <c r="X25" s="44">
        <f>IF(OR($B25="",X$6=""),"",IF(AND(NETWORKDAYS(X$6,X$6,'Feriados'!$F$7:$F$22)=1,OR(AND(X$6&gt;='Mapa de férias'!$E$27,X$6&lt;='Mapa de férias'!$F$27),AND(X$6&gt;='Mapa de férias'!$G$27,X$6&lt;='Mapa de férias'!$H$27),AND(X$6&gt;='Mapa de férias'!$I$27,X$6&lt;='Mapa de férias'!$J$27))),"F",""))</f>
        <v/>
      </c>
      <c r="Y25" s="44">
        <f>IF(OR($B25="",Y$6=""),"",IF(AND(NETWORKDAYS(Y$6,Y$6,'Feriados'!$F$7:$F$22)=1,OR(AND(Y$6&gt;='Mapa de férias'!$E$27,Y$6&lt;='Mapa de férias'!$F$27),AND(Y$6&gt;='Mapa de férias'!$G$27,Y$6&lt;='Mapa de férias'!$H$27),AND(Y$6&gt;='Mapa de férias'!$I$27,Y$6&lt;='Mapa de férias'!$J$27))),"F",""))</f>
        <v/>
      </c>
      <c r="Z25" s="44">
        <f>IF(OR($B25="",Z$6=""),"",IF(AND(NETWORKDAYS(Z$6,Z$6,'Feriados'!$F$7:$F$22)=1,OR(AND(Z$6&gt;='Mapa de férias'!$E$27,Z$6&lt;='Mapa de férias'!$F$27),AND(Z$6&gt;='Mapa de férias'!$G$27,Z$6&lt;='Mapa de férias'!$H$27),AND(Z$6&gt;='Mapa de férias'!$I$27,Z$6&lt;='Mapa de férias'!$J$27))),"F",""))</f>
        <v/>
      </c>
      <c r="AA25" s="44">
        <f>IF(OR($B25="",AA$6=""),"",IF(AND(NETWORKDAYS(AA$6,AA$6,'Feriados'!$F$7:$F$22)=1,OR(AND(AA$6&gt;='Mapa de férias'!$E$27,AA$6&lt;='Mapa de férias'!$F$27),AND(AA$6&gt;='Mapa de férias'!$G$27,AA$6&lt;='Mapa de férias'!$H$27),AND(AA$6&gt;='Mapa de férias'!$I$27,AA$6&lt;='Mapa de férias'!$J$27))),"F",""))</f>
        <v/>
      </c>
      <c r="AB25" s="44">
        <f>IF(OR($B25="",AB$6=""),"",IF(AND(NETWORKDAYS(AB$6,AB$6,'Feriados'!$F$7:$F$22)=1,OR(AND(AB$6&gt;='Mapa de férias'!$E$27,AB$6&lt;='Mapa de férias'!$F$27),AND(AB$6&gt;='Mapa de férias'!$G$27,AB$6&lt;='Mapa de férias'!$H$27),AND(AB$6&gt;='Mapa de férias'!$I$27,AB$6&lt;='Mapa de férias'!$J$27))),"F",""))</f>
        <v/>
      </c>
      <c r="AC25" s="44">
        <f>IF(OR($B25="",AC$6=""),"",IF(AND(NETWORKDAYS(AC$6,AC$6,'Feriados'!$F$7:$F$22)=1,OR(AND(AC$6&gt;='Mapa de férias'!$E$27,AC$6&lt;='Mapa de férias'!$F$27),AND(AC$6&gt;='Mapa de férias'!$G$27,AC$6&lt;='Mapa de férias'!$H$27),AND(AC$6&gt;='Mapa de férias'!$I$27,AC$6&lt;='Mapa de férias'!$J$27))),"F",""))</f>
        <v/>
      </c>
      <c r="AD25" s="44">
        <f>IF(OR($B25="",AD$6=""),"",IF(AND(NETWORKDAYS(AD$6,AD$6,'Feriados'!$F$7:$F$22)=1,OR(AND(AD$6&gt;='Mapa de férias'!$E$27,AD$6&lt;='Mapa de férias'!$F$27),AND(AD$6&gt;='Mapa de férias'!$G$27,AD$6&lt;='Mapa de férias'!$H$27),AND(AD$6&gt;='Mapa de férias'!$I$27,AD$6&lt;='Mapa de férias'!$J$27))),"F",""))</f>
        <v/>
      </c>
      <c r="AE25" s="44">
        <f>IF(OR($B25="",AE$6=""),"",IF(AND(NETWORKDAYS(AE$6,AE$6,'Feriados'!$F$7:$F$22)=1,OR(AND(AE$6&gt;='Mapa de férias'!$E$27,AE$6&lt;='Mapa de férias'!$F$27),AND(AE$6&gt;='Mapa de férias'!$G$27,AE$6&lt;='Mapa de férias'!$H$27),AND(AE$6&gt;='Mapa de férias'!$I$27,AE$6&lt;='Mapa de férias'!$J$27))),"F",""))</f>
        <v/>
      </c>
      <c r="AF25" s="44">
        <f>IF(OR($B25="",AF$6=""),"",IF(AND(NETWORKDAYS(AF$6,AF$6,'Feriados'!$F$7:$F$22)=1,OR(AND(AF$6&gt;='Mapa de férias'!$E$27,AF$6&lt;='Mapa de férias'!$F$27),AND(AF$6&gt;='Mapa de férias'!$G$27,AF$6&lt;='Mapa de férias'!$H$27),AND(AF$6&gt;='Mapa de férias'!$I$27,AF$6&lt;='Mapa de férias'!$J$27))),"F",""))</f>
        <v/>
      </c>
      <c r="AG25" s="44">
        <f>IF(OR($B25="",AG$6=""),"",IF(AND(NETWORKDAYS(AG$6,AG$6,'Feriados'!$F$7:$F$22)=1,OR(AND(AG$6&gt;='Mapa de férias'!$E$27,AG$6&lt;='Mapa de férias'!$F$27),AND(AG$6&gt;='Mapa de férias'!$G$27,AG$6&lt;='Mapa de férias'!$H$27),AND(AG$6&gt;='Mapa de férias'!$I$27,AG$6&lt;='Mapa de férias'!$J$27))),"F",""))</f>
        <v/>
      </c>
      <c r="AH25" s="45">
        <f>IF($B25="","",COUNTIF(C25:AG25,"F"))</f>
        <v/>
      </c>
    </row>
    <row r="26" ht="15" customHeight="1">
      <c r="A26" s="42" t="n">
        <v>19</v>
      </c>
      <c r="B26" s="43">
        <f>IF('Mapa de férias'!$B$28="","",'Mapa de férias'!$B$28)</f>
        <v/>
      </c>
      <c r="C26" s="44">
        <f>IF(OR($B26="",C$6=""),"",IF(AND(NETWORKDAYS(C$6,C$6,'Feriados'!$F$7:$F$22)=1,OR(AND(C$6&gt;='Mapa de férias'!$E$28,C$6&lt;='Mapa de férias'!$F$28),AND(C$6&gt;='Mapa de férias'!$G$28,C$6&lt;='Mapa de férias'!$H$28),AND(C$6&gt;='Mapa de férias'!$I$28,C$6&lt;='Mapa de férias'!$J$28))),"F",""))</f>
        <v/>
      </c>
      <c r="D26" s="44">
        <f>IF(OR($B26="",D$6=""),"",IF(AND(NETWORKDAYS(D$6,D$6,'Feriados'!$F$7:$F$22)=1,OR(AND(D$6&gt;='Mapa de férias'!$E$28,D$6&lt;='Mapa de férias'!$F$28),AND(D$6&gt;='Mapa de férias'!$G$28,D$6&lt;='Mapa de férias'!$H$28),AND(D$6&gt;='Mapa de férias'!$I$28,D$6&lt;='Mapa de férias'!$J$28))),"F",""))</f>
        <v/>
      </c>
      <c r="E26" s="44">
        <f>IF(OR($B26="",E$6=""),"",IF(AND(NETWORKDAYS(E$6,E$6,'Feriados'!$F$7:$F$22)=1,OR(AND(E$6&gt;='Mapa de férias'!$E$28,E$6&lt;='Mapa de férias'!$F$28),AND(E$6&gt;='Mapa de férias'!$G$28,E$6&lt;='Mapa de férias'!$H$28),AND(E$6&gt;='Mapa de férias'!$I$28,E$6&lt;='Mapa de férias'!$J$28))),"F",""))</f>
        <v/>
      </c>
      <c r="F26" s="44">
        <f>IF(OR($B26="",F$6=""),"",IF(AND(NETWORKDAYS(F$6,F$6,'Feriados'!$F$7:$F$22)=1,OR(AND(F$6&gt;='Mapa de férias'!$E$28,F$6&lt;='Mapa de férias'!$F$28),AND(F$6&gt;='Mapa de férias'!$G$28,F$6&lt;='Mapa de férias'!$H$28),AND(F$6&gt;='Mapa de férias'!$I$28,F$6&lt;='Mapa de férias'!$J$28))),"F",""))</f>
        <v/>
      </c>
      <c r="G26" s="44">
        <f>IF(OR($B26="",G$6=""),"",IF(AND(NETWORKDAYS(G$6,G$6,'Feriados'!$F$7:$F$22)=1,OR(AND(G$6&gt;='Mapa de férias'!$E$28,G$6&lt;='Mapa de férias'!$F$28),AND(G$6&gt;='Mapa de férias'!$G$28,G$6&lt;='Mapa de férias'!$H$28),AND(G$6&gt;='Mapa de férias'!$I$28,G$6&lt;='Mapa de férias'!$J$28))),"F",""))</f>
        <v/>
      </c>
      <c r="H26" s="44">
        <f>IF(OR($B26="",H$6=""),"",IF(AND(NETWORKDAYS(H$6,H$6,'Feriados'!$F$7:$F$22)=1,OR(AND(H$6&gt;='Mapa de férias'!$E$28,H$6&lt;='Mapa de férias'!$F$28),AND(H$6&gt;='Mapa de férias'!$G$28,H$6&lt;='Mapa de férias'!$H$28),AND(H$6&gt;='Mapa de férias'!$I$28,H$6&lt;='Mapa de férias'!$J$28))),"F",""))</f>
        <v/>
      </c>
      <c r="I26" s="44">
        <f>IF(OR($B26="",I$6=""),"",IF(AND(NETWORKDAYS(I$6,I$6,'Feriados'!$F$7:$F$22)=1,OR(AND(I$6&gt;='Mapa de férias'!$E$28,I$6&lt;='Mapa de férias'!$F$28),AND(I$6&gt;='Mapa de férias'!$G$28,I$6&lt;='Mapa de férias'!$H$28),AND(I$6&gt;='Mapa de férias'!$I$28,I$6&lt;='Mapa de férias'!$J$28))),"F",""))</f>
        <v/>
      </c>
      <c r="J26" s="44">
        <f>IF(OR($B26="",J$6=""),"",IF(AND(NETWORKDAYS(J$6,J$6,'Feriados'!$F$7:$F$22)=1,OR(AND(J$6&gt;='Mapa de férias'!$E$28,J$6&lt;='Mapa de férias'!$F$28),AND(J$6&gt;='Mapa de férias'!$G$28,J$6&lt;='Mapa de férias'!$H$28),AND(J$6&gt;='Mapa de férias'!$I$28,J$6&lt;='Mapa de férias'!$J$28))),"F",""))</f>
        <v/>
      </c>
      <c r="K26" s="44">
        <f>IF(OR($B26="",K$6=""),"",IF(AND(NETWORKDAYS(K$6,K$6,'Feriados'!$F$7:$F$22)=1,OR(AND(K$6&gt;='Mapa de férias'!$E$28,K$6&lt;='Mapa de férias'!$F$28),AND(K$6&gt;='Mapa de férias'!$G$28,K$6&lt;='Mapa de férias'!$H$28),AND(K$6&gt;='Mapa de férias'!$I$28,K$6&lt;='Mapa de férias'!$J$28))),"F",""))</f>
        <v/>
      </c>
      <c r="L26" s="44">
        <f>IF(OR($B26="",L$6=""),"",IF(AND(NETWORKDAYS(L$6,L$6,'Feriados'!$F$7:$F$22)=1,OR(AND(L$6&gt;='Mapa de férias'!$E$28,L$6&lt;='Mapa de férias'!$F$28),AND(L$6&gt;='Mapa de férias'!$G$28,L$6&lt;='Mapa de férias'!$H$28),AND(L$6&gt;='Mapa de férias'!$I$28,L$6&lt;='Mapa de férias'!$J$28))),"F",""))</f>
        <v/>
      </c>
      <c r="M26" s="44">
        <f>IF(OR($B26="",M$6=""),"",IF(AND(NETWORKDAYS(M$6,M$6,'Feriados'!$F$7:$F$22)=1,OR(AND(M$6&gt;='Mapa de férias'!$E$28,M$6&lt;='Mapa de férias'!$F$28),AND(M$6&gt;='Mapa de férias'!$G$28,M$6&lt;='Mapa de férias'!$H$28),AND(M$6&gt;='Mapa de férias'!$I$28,M$6&lt;='Mapa de férias'!$J$28))),"F",""))</f>
        <v/>
      </c>
      <c r="N26" s="44">
        <f>IF(OR($B26="",N$6=""),"",IF(AND(NETWORKDAYS(N$6,N$6,'Feriados'!$F$7:$F$22)=1,OR(AND(N$6&gt;='Mapa de férias'!$E$28,N$6&lt;='Mapa de férias'!$F$28),AND(N$6&gt;='Mapa de férias'!$G$28,N$6&lt;='Mapa de férias'!$H$28),AND(N$6&gt;='Mapa de férias'!$I$28,N$6&lt;='Mapa de férias'!$J$28))),"F",""))</f>
        <v/>
      </c>
      <c r="O26" s="44">
        <f>IF(OR($B26="",O$6=""),"",IF(AND(NETWORKDAYS(O$6,O$6,'Feriados'!$F$7:$F$22)=1,OR(AND(O$6&gt;='Mapa de férias'!$E$28,O$6&lt;='Mapa de férias'!$F$28),AND(O$6&gt;='Mapa de férias'!$G$28,O$6&lt;='Mapa de férias'!$H$28),AND(O$6&gt;='Mapa de férias'!$I$28,O$6&lt;='Mapa de férias'!$J$28))),"F",""))</f>
        <v/>
      </c>
      <c r="P26" s="44">
        <f>IF(OR($B26="",P$6=""),"",IF(AND(NETWORKDAYS(P$6,P$6,'Feriados'!$F$7:$F$22)=1,OR(AND(P$6&gt;='Mapa de férias'!$E$28,P$6&lt;='Mapa de férias'!$F$28),AND(P$6&gt;='Mapa de férias'!$G$28,P$6&lt;='Mapa de férias'!$H$28),AND(P$6&gt;='Mapa de férias'!$I$28,P$6&lt;='Mapa de férias'!$J$28))),"F",""))</f>
        <v/>
      </c>
      <c r="Q26" s="44">
        <f>IF(OR($B26="",Q$6=""),"",IF(AND(NETWORKDAYS(Q$6,Q$6,'Feriados'!$F$7:$F$22)=1,OR(AND(Q$6&gt;='Mapa de férias'!$E$28,Q$6&lt;='Mapa de férias'!$F$28),AND(Q$6&gt;='Mapa de férias'!$G$28,Q$6&lt;='Mapa de férias'!$H$28),AND(Q$6&gt;='Mapa de férias'!$I$28,Q$6&lt;='Mapa de férias'!$J$28))),"F",""))</f>
        <v/>
      </c>
      <c r="R26" s="44">
        <f>IF(OR($B26="",R$6=""),"",IF(AND(NETWORKDAYS(R$6,R$6,'Feriados'!$F$7:$F$22)=1,OR(AND(R$6&gt;='Mapa de férias'!$E$28,R$6&lt;='Mapa de férias'!$F$28),AND(R$6&gt;='Mapa de férias'!$G$28,R$6&lt;='Mapa de férias'!$H$28),AND(R$6&gt;='Mapa de férias'!$I$28,R$6&lt;='Mapa de férias'!$J$28))),"F",""))</f>
        <v/>
      </c>
      <c r="S26" s="44">
        <f>IF(OR($B26="",S$6=""),"",IF(AND(NETWORKDAYS(S$6,S$6,'Feriados'!$F$7:$F$22)=1,OR(AND(S$6&gt;='Mapa de férias'!$E$28,S$6&lt;='Mapa de férias'!$F$28),AND(S$6&gt;='Mapa de férias'!$G$28,S$6&lt;='Mapa de férias'!$H$28),AND(S$6&gt;='Mapa de férias'!$I$28,S$6&lt;='Mapa de férias'!$J$28))),"F",""))</f>
        <v/>
      </c>
      <c r="T26" s="44">
        <f>IF(OR($B26="",T$6=""),"",IF(AND(NETWORKDAYS(T$6,T$6,'Feriados'!$F$7:$F$22)=1,OR(AND(T$6&gt;='Mapa de férias'!$E$28,T$6&lt;='Mapa de férias'!$F$28),AND(T$6&gt;='Mapa de férias'!$G$28,T$6&lt;='Mapa de férias'!$H$28),AND(T$6&gt;='Mapa de férias'!$I$28,T$6&lt;='Mapa de férias'!$J$28))),"F",""))</f>
        <v/>
      </c>
      <c r="U26" s="44">
        <f>IF(OR($B26="",U$6=""),"",IF(AND(NETWORKDAYS(U$6,U$6,'Feriados'!$F$7:$F$22)=1,OR(AND(U$6&gt;='Mapa de férias'!$E$28,U$6&lt;='Mapa de férias'!$F$28),AND(U$6&gt;='Mapa de férias'!$G$28,U$6&lt;='Mapa de férias'!$H$28),AND(U$6&gt;='Mapa de férias'!$I$28,U$6&lt;='Mapa de férias'!$J$28))),"F",""))</f>
        <v/>
      </c>
      <c r="V26" s="44">
        <f>IF(OR($B26="",V$6=""),"",IF(AND(NETWORKDAYS(V$6,V$6,'Feriados'!$F$7:$F$22)=1,OR(AND(V$6&gt;='Mapa de férias'!$E$28,V$6&lt;='Mapa de férias'!$F$28),AND(V$6&gt;='Mapa de férias'!$G$28,V$6&lt;='Mapa de férias'!$H$28),AND(V$6&gt;='Mapa de férias'!$I$28,V$6&lt;='Mapa de férias'!$J$28))),"F",""))</f>
        <v/>
      </c>
      <c r="W26" s="44">
        <f>IF(OR($B26="",W$6=""),"",IF(AND(NETWORKDAYS(W$6,W$6,'Feriados'!$F$7:$F$22)=1,OR(AND(W$6&gt;='Mapa de férias'!$E$28,W$6&lt;='Mapa de férias'!$F$28),AND(W$6&gt;='Mapa de férias'!$G$28,W$6&lt;='Mapa de férias'!$H$28),AND(W$6&gt;='Mapa de férias'!$I$28,W$6&lt;='Mapa de férias'!$J$28))),"F",""))</f>
        <v/>
      </c>
      <c r="X26" s="44">
        <f>IF(OR($B26="",X$6=""),"",IF(AND(NETWORKDAYS(X$6,X$6,'Feriados'!$F$7:$F$22)=1,OR(AND(X$6&gt;='Mapa de férias'!$E$28,X$6&lt;='Mapa de férias'!$F$28),AND(X$6&gt;='Mapa de férias'!$G$28,X$6&lt;='Mapa de férias'!$H$28),AND(X$6&gt;='Mapa de férias'!$I$28,X$6&lt;='Mapa de férias'!$J$28))),"F",""))</f>
        <v/>
      </c>
      <c r="Y26" s="44">
        <f>IF(OR($B26="",Y$6=""),"",IF(AND(NETWORKDAYS(Y$6,Y$6,'Feriados'!$F$7:$F$22)=1,OR(AND(Y$6&gt;='Mapa de férias'!$E$28,Y$6&lt;='Mapa de férias'!$F$28),AND(Y$6&gt;='Mapa de férias'!$G$28,Y$6&lt;='Mapa de férias'!$H$28),AND(Y$6&gt;='Mapa de férias'!$I$28,Y$6&lt;='Mapa de férias'!$J$28))),"F",""))</f>
        <v/>
      </c>
      <c r="Z26" s="44">
        <f>IF(OR($B26="",Z$6=""),"",IF(AND(NETWORKDAYS(Z$6,Z$6,'Feriados'!$F$7:$F$22)=1,OR(AND(Z$6&gt;='Mapa de férias'!$E$28,Z$6&lt;='Mapa de férias'!$F$28),AND(Z$6&gt;='Mapa de férias'!$G$28,Z$6&lt;='Mapa de férias'!$H$28),AND(Z$6&gt;='Mapa de férias'!$I$28,Z$6&lt;='Mapa de férias'!$J$28))),"F",""))</f>
        <v/>
      </c>
      <c r="AA26" s="44">
        <f>IF(OR($B26="",AA$6=""),"",IF(AND(NETWORKDAYS(AA$6,AA$6,'Feriados'!$F$7:$F$22)=1,OR(AND(AA$6&gt;='Mapa de férias'!$E$28,AA$6&lt;='Mapa de férias'!$F$28),AND(AA$6&gt;='Mapa de férias'!$G$28,AA$6&lt;='Mapa de férias'!$H$28),AND(AA$6&gt;='Mapa de férias'!$I$28,AA$6&lt;='Mapa de férias'!$J$28))),"F",""))</f>
        <v/>
      </c>
      <c r="AB26" s="44">
        <f>IF(OR($B26="",AB$6=""),"",IF(AND(NETWORKDAYS(AB$6,AB$6,'Feriados'!$F$7:$F$22)=1,OR(AND(AB$6&gt;='Mapa de férias'!$E$28,AB$6&lt;='Mapa de férias'!$F$28),AND(AB$6&gt;='Mapa de férias'!$G$28,AB$6&lt;='Mapa de férias'!$H$28),AND(AB$6&gt;='Mapa de férias'!$I$28,AB$6&lt;='Mapa de férias'!$J$28))),"F",""))</f>
        <v/>
      </c>
      <c r="AC26" s="44">
        <f>IF(OR($B26="",AC$6=""),"",IF(AND(NETWORKDAYS(AC$6,AC$6,'Feriados'!$F$7:$F$22)=1,OR(AND(AC$6&gt;='Mapa de férias'!$E$28,AC$6&lt;='Mapa de férias'!$F$28),AND(AC$6&gt;='Mapa de férias'!$G$28,AC$6&lt;='Mapa de férias'!$H$28),AND(AC$6&gt;='Mapa de férias'!$I$28,AC$6&lt;='Mapa de férias'!$J$28))),"F",""))</f>
        <v/>
      </c>
      <c r="AD26" s="44">
        <f>IF(OR($B26="",AD$6=""),"",IF(AND(NETWORKDAYS(AD$6,AD$6,'Feriados'!$F$7:$F$22)=1,OR(AND(AD$6&gt;='Mapa de férias'!$E$28,AD$6&lt;='Mapa de férias'!$F$28),AND(AD$6&gt;='Mapa de férias'!$G$28,AD$6&lt;='Mapa de férias'!$H$28),AND(AD$6&gt;='Mapa de férias'!$I$28,AD$6&lt;='Mapa de férias'!$J$28))),"F",""))</f>
        <v/>
      </c>
      <c r="AE26" s="44">
        <f>IF(OR($B26="",AE$6=""),"",IF(AND(NETWORKDAYS(AE$6,AE$6,'Feriados'!$F$7:$F$22)=1,OR(AND(AE$6&gt;='Mapa de férias'!$E$28,AE$6&lt;='Mapa de férias'!$F$28),AND(AE$6&gt;='Mapa de férias'!$G$28,AE$6&lt;='Mapa de férias'!$H$28),AND(AE$6&gt;='Mapa de férias'!$I$28,AE$6&lt;='Mapa de férias'!$J$28))),"F",""))</f>
        <v/>
      </c>
      <c r="AF26" s="44">
        <f>IF(OR($B26="",AF$6=""),"",IF(AND(NETWORKDAYS(AF$6,AF$6,'Feriados'!$F$7:$F$22)=1,OR(AND(AF$6&gt;='Mapa de férias'!$E$28,AF$6&lt;='Mapa de férias'!$F$28),AND(AF$6&gt;='Mapa de férias'!$G$28,AF$6&lt;='Mapa de férias'!$H$28),AND(AF$6&gt;='Mapa de férias'!$I$28,AF$6&lt;='Mapa de férias'!$J$28))),"F",""))</f>
        <v/>
      </c>
      <c r="AG26" s="44">
        <f>IF(OR($B26="",AG$6=""),"",IF(AND(NETWORKDAYS(AG$6,AG$6,'Feriados'!$F$7:$F$22)=1,OR(AND(AG$6&gt;='Mapa de férias'!$E$28,AG$6&lt;='Mapa de férias'!$F$28),AND(AG$6&gt;='Mapa de férias'!$G$28,AG$6&lt;='Mapa de férias'!$H$28),AND(AG$6&gt;='Mapa de férias'!$I$28,AG$6&lt;='Mapa de férias'!$J$28))),"F",""))</f>
        <v/>
      </c>
      <c r="AH26" s="45">
        <f>IF($B26="","",COUNTIF(C26:AG26,"F"))</f>
        <v/>
      </c>
    </row>
    <row r="27" ht="15" customHeight="1">
      <c r="A27" s="42" t="n">
        <v>20</v>
      </c>
      <c r="B27" s="43">
        <f>IF('Mapa de férias'!$B$29="","",'Mapa de férias'!$B$29)</f>
        <v/>
      </c>
      <c r="C27" s="44">
        <f>IF(OR($B27="",C$6=""),"",IF(AND(NETWORKDAYS(C$6,C$6,'Feriados'!$F$7:$F$22)=1,OR(AND(C$6&gt;='Mapa de férias'!$E$29,C$6&lt;='Mapa de férias'!$F$29),AND(C$6&gt;='Mapa de férias'!$G$29,C$6&lt;='Mapa de férias'!$H$29),AND(C$6&gt;='Mapa de férias'!$I$29,C$6&lt;='Mapa de férias'!$J$29))),"F",""))</f>
        <v/>
      </c>
      <c r="D27" s="44">
        <f>IF(OR($B27="",D$6=""),"",IF(AND(NETWORKDAYS(D$6,D$6,'Feriados'!$F$7:$F$22)=1,OR(AND(D$6&gt;='Mapa de férias'!$E$29,D$6&lt;='Mapa de férias'!$F$29),AND(D$6&gt;='Mapa de férias'!$G$29,D$6&lt;='Mapa de férias'!$H$29),AND(D$6&gt;='Mapa de férias'!$I$29,D$6&lt;='Mapa de férias'!$J$29))),"F",""))</f>
        <v/>
      </c>
      <c r="E27" s="44">
        <f>IF(OR($B27="",E$6=""),"",IF(AND(NETWORKDAYS(E$6,E$6,'Feriados'!$F$7:$F$22)=1,OR(AND(E$6&gt;='Mapa de férias'!$E$29,E$6&lt;='Mapa de férias'!$F$29),AND(E$6&gt;='Mapa de férias'!$G$29,E$6&lt;='Mapa de férias'!$H$29),AND(E$6&gt;='Mapa de férias'!$I$29,E$6&lt;='Mapa de férias'!$J$29))),"F",""))</f>
        <v/>
      </c>
      <c r="F27" s="44">
        <f>IF(OR($B27="",F$6=""),"",IF(AND(NETWORKDAYS(F$6,F$6,'Feriados'!$F$7:$F$22)=1,OR(AND(F$6&gt;='Mapa de férias'!$E$29,F$6&lt;='Mapa de férias'!$F$29),AND(F$6&gt;='Mapa de férias'!$G$29,F$6&lt;='Mapa de férias'!$H$29),AND(F$6&gt;='Mapa de férias'!$I$29,F$6&lt;='Mapa de férias'!$J$29))),"F",""))</f>
        <v/>
      </c>
      <c r="G27" s="44">
        <f>IF(OR($B27="",G$6=""),"",IF(AND(NETWORKDAYS(G$6,G$6,'Feriados'!$F$7:$F$22)=1,OR(AND(G$6&gt;='Mapa de férias'!$E$29,G$6&lt;='Mapa de férias'!$F$29),AND(G$6&gt;='Mapa de férias'!$G$29,G$6&lt;='Mapa de férias'!$H$29),AND(G$6&gt;='Mapa de férias'!$I$29,G$6&lt;='Mapa de férias'!$J$29))),"F",""))</f>
        <v/>
      </c>
      <c r="H27" s="44">
        <f>IF(OR($B27="",H$6=""),"",IF(AND(NETWORKDAYS(H$6,H$6,'Feriados'!$F$7:$F$22)=1,OR(AND(H$6&gt;='Mapa de férias'!$E$29,H$6&lt;='Mapa de férias'!$F$29),AND(H$6&gt;='Mapa de férias'!$G$29,H$6&lt;='Mapa de férias'!$H$29),AND(H$6&gt;='Mapa de férias'!$I$29,H$6&lt;='Mapa de férias'!$J$29))),"F",""))</f>
        <v/>
      </c>
      <c r="I27" s="44">
        <f>IF(OR($B27="",I$6=""),"",IF(AND(NETWORKDAYS(I$6,I$6,'Feriados'!$F$7:$F$22)=1,OR(AND(I$6&gt;='Mapa de férias'!$E$29,I$6&lt;='Mapa de férias'!$F$29),AND(I$6&gt;='Mapa de férias'!$G$29,I$6&lt;='Mapa de férias'!$H$29),AND(I$6&gt;='Mapa de férias'!$I$29,I$6&lt;='Mapa de férias'!$J$29))),"F",""))</f>
        <v/>
      </c>
      <c r="J27" s="44">
        <f>IF(OR($B27="",J$6=""),"",IF(AND(NETWORKDAYS(J$6,J$6,'Feriados'!$F$7:$F$22)=1,OR(AND(J$6&gt;='Mapa de férias'!$E$29,J$6&lt;='Mapa de férias'!$F$29),AND(J$6&gt;='Mapa de férias'!$G$29,J$6&lt;='Mapa de férias'!$H$29),AND(J$6&gt;='Mapa de férias'!$I$29,J$6&lt;='Mapa de férias'!$J$29))),"F",""))</f>
        <v/>
      </c>
      <c r="K27" s="44">
        <f>IF(OR($B27="",K$6=""),"",IF(AND(NETWORKDAYS(K$6,K$6,'Feriados'!$F$7:$F$22)=1,OR(AND(K$6&gt;='Mapa de férias'!$E$29,K$6&lt;='Mapa de férias'!$F$29),AND(K$6&gt;='Mapa de férias'!$G$29,K$6&lt;='Mapa de férias'!$H$29),AND(K$6&gt;='Mapa de férias'!$I$29,K$6&lt;='Mapa de férias'!$J$29))),"F",""))</f>
        <v/>
      </c>
      <c r="L27" s="44">
        <f>IF(OR($B27="",L$6=""),"",IF(AND(NETWORKDAYS(L$6,L$6,'Feriados'!$F$7:$F$22)=1,OR(AND(L$6&gt;='Mapa de férias'!$E$29,L$6&lt;='Mapa de férias'!$F$29),AND(L$6&gt;='Mapa de férias'!$G$29,L$6&lt;='Mapa de férias'!$H$29),AND(L$6&gt;='Mapa de férias'!$I$29,L$6&lt;='Mapa de férias'!$J$29))),"F",""))</f>
        <v/>
      </c>
      <c r="M27" s="44">
        <f>IF(OR($B27="",M$6=""),"",IF(AND(NETWORKDAYS(M$6,M$6,'Feriados'!$F$7:$F$22)=1,OR(AND(M$6&gt;='Mapa de férias'!$E$29,M$6&lt;='Mapa de férias'!$F$29),AND(M$6&gt;='Mapa de férias'!$G$29,M$6&lt;='Mapa de férias'!$H$29),AND(M$6&gt;='Mapa de férias'!$I$29,M$6&lt;='Mapa de férias'!$J$29))),"F",""))</f>
        <v/>
      </c>
      <c r="N27" s="44">
        <f>IF(OR($B27="",N$6=""),"",IF(AND(NETWORKDAYS(N$6,N$6,'Feriados'!$F$7:$F$22)=1,OR(AND(N$6&gt;='Mapa de férias'!$E$29,N$6&lt;='Mapa de férias'!$F$29),AND(N$6&gt;='Mapa de férias'!$G$29,N$6&lt;='Mapa de férias'!$H$29),AND(N$6&gt;='Mapa de férias'!$I$29,N$6&lt;='Mapa de férias'!$J$29))),"F",""))</f>
        <v/>
      </c>
      <c r="O27" s="44">
        <f>IF(OR($B27="",O$6=""),"",IF(AND(NETWORKDAYS(O$6,O$6,'Feriados'!$F$7:$F$22)=1,OR(AND(O$6&gt;='Mapa de férias'!$E$29,O$6&lt;='Mapa de férias'!$F$29),AND(O$6&gt;='Mapa de férias'!$G$29,O$6&lt;='Mapa de férias'!$H$29),AND(O$6&gt;='Mapa de férias'!$I$29,O$6&lt;='Mapa de férias'!$J$29))),"F",""))</f>
        <v/>
      </c>
      <c r="P27" s="44">
        <f>IF(OR($B27="",P$6=""),"",IF(AND(NETWORKDAYS(P$6,P$6,'Feriados'!$F$7:$F$22)=1,OR(AND(P$6&gt;='Mapa de férias'!$E$29,P$6&lt;='Mapa de férias'!$F$29),AND(P$6&gt;='Mapa de férias'!$G$29,P$6&lt;='Mapa de férias'!$H$29),AND(P$6&gt;='Mapa de férias'!$I$29,P$6&lt;='Mapa de férias'!$J$29))),"F",""))</f>
        <v/>
      </c>
      <c r="Q27" s="44">
        <f>IF(OR($B27="",Q$6=""),"",IF(AND(NETWORKDAYS(Q$6,Q$6,'Feriados'!$F$7:$F$22)=1,OR(AND(Q$6&gt;='Mapa de férias'!$E$29,Q$6&lt;='Mapa de férias'!$F$29),AND(Q$6&gt;='Mapa de férias'!$G$29,Q$6&lt;='Mapa de férias'!$H$29),AND(Q$6&gt;='Mapa de férias'!$I$29,Q$6&lt;='Mapa de férias'!$J$29))),"F",""))</f>
        <v/>
      </c>
      <c r="R27" s="44">
        <f>IF(OR($B27="",R$6=""),"",IF(AND(NETWORKDAYS(R$6,R$6,'Feriados'!$F$7:$F$22)=1,OR(AND(R$6&gt;='Mapa de férias'!$E$29,R$6&lt;='Mapa de férias'!$F$29),AND(R$6&gt;='Mapa de férias'!$G$29,R$6&lt;='Mapa de férias'!$H$29),AND(R$6&gt;='Mapa de férias'!$I$29,R$6&lt;='Mapa de férias'!$J$29))),"F",""))</f>
        <v/>
      </c>
      <c r="S27" s="44">
        <f>IF(OR($B27="",S$6=""),"",IF(AND(NETWORKDAYS(S$6,S$6,'Feriados'!$F$7:$F$22)=1,OR(AND(S$6&gt;='Mapa de férias'!$E$29,S$6&lt;='Mapa de férias'!$F$29),AND(S$6&gt;='Mapa de férias'!$G$29,S$6&lt;='Mapa de férias'!$H$29),AND(S$6&gt;='Mapa de férias'!$I$29,S$6&lt;='Mapa de férias'!$J$29))),"F",""))</f>
        <v/>
      </c>
      <c r="T27" s="44">
        <f>IF(OR($B27="",T$6=""),"",IF(AND(NETWORKDAYS(T$6,T$6,'Feriados'!$F$7:$F$22)=1,OR(AND(T$6&gt;='Mapa de férias'!$E$29,T$6&lt;='Mapa de férias'!$F$29),AND(T$6&gt;='Mapa de férias'!$G$29,T$6&lt;='Mapa de férias'!$H$29),AND(T$6&gt;='Mapa de férias'!$I$29,T$6&lt;='Mapa de férias'!$J$29))),"F",""))</f>
        <v/>
      </c>
      <c r="U27" s="44">
        <f>IF(OR($B27="",U$6=""),"",IF(AND(NETWORKDAYS(U$6,U$6,'Feriados'!$F$7:$F$22)=1,OR(AND(U$6&gt;='Mapa de férias'!$E$29,U$6&lt;='Mapa de férias'!$F$29),AND(U$6&gt;='Mapa de férias'!$G$29,U$6&lt;='Mapa de férias'!$H$29),AND(U$6&gt;='Mapa de férias'!$I$29,U$6&lt;='Mapa de férias'!$J$29))),"F",""))</f>
        <v/>
      </c>
      <c r="V27" s="44">
        <f>IF(OR($B27="",V$6=""),"",IF(AND(NETWORKDAYS(V$6,V$6,'Feriados'!$F$7:$F$22)=1,OR(AND(V$6&gt;='Mapa de férias'!$E$29,V$6&lt;='Mapa de férias'!$F$29),AND(V$6&gt;='Mapa de férias'!$G$29,V$6&lt;='Mapa de férias'!$H$29),AND(V$6&gt;='Mapa de férias'!$I$29,V$6&lt;='Mapa de férias'!$J$29))),"F",""))</f>
        <v/>
      </c>
      <c r="W27" s="44">
        <f>IF(OR($B27="",W$6=""),"",IF(AND(NETWORKDAYS(W$6,W$6,'Feriados'!$F$7:$F$22)=1,OR(AND(W$6&gt;='Mapa de férias'!$E$29,W$6&lt;='Mapa de férias'!$F$29),AND(W$6&gt;='Mapa de férias'!$G$29,W$6&lt;='Mapa de férias'!$H$29),AND(W$6&gt;='Mapa de férias'!$I$29,W$6&lt;='Mapa de férias'!$J$29))),"F",""))</f>
        <v/>
      </c>
      <c r="X27" s="44">
        <f>IF(OR($B27="",X$6=""),"",IF(AND(NETWORKDAYS(X$6,X$6,'Feriados'!$F$7:$F$22)=1,OR(AND(X$6&gt;='Mapa de férias'!$E$29,X$6&lt;='Mapa de férias'!$F$29),AND(X$6&gt;='Mapa de férias'!$G$29,X$6&lt;='Mapa de férias'!$H$29),AND(X$6&gt;='Mapa de férias'!$I$29,X$6&lt;='Mapa de férias'!$J$29))),"F",""))</f>
        <v/>
      </c>
      <c r="Y27" s="44">
        <f>IF(OR($B27="",Y$6=""),"",IF(AND(NETWORKDAYS(Y$6,Y$6,'Feriados'!$F$7:$F$22)=1,OR(AND(Y$6&gt;='Mapa de férias'!$E$29,Y$6&lt;='Mapa de férias'!$F$29),AND(Y$6&gt;='Mapa de férias'!$G$29,Y$6&lt;='Mapa de férias'!$H$29),AND(Y$6&gt;='Mapa de férias'!$I$29,Y$6&lt;='Mapa de férias'!$J$29))),"F",""))</f>
        <v/>
      </c>
      <c r="Z27" s="44">
        <f>IF(OR($B27="",Z$6=""),"",IF(AND(NETWORKDAYS(Z$6,Z$6,'Feriados'!$F$7:$F$22)=1,OR(AND(Z$6&gt;='Mapa de férias'!$E$29,Z$6&lt;='Mapa de férias'!$F$29),AND(Z$6&gt;='Mapa de férias'!$G$29,Z$6&lt;='Mapa de férias'!$H$29),AND(Z$6&gt;='Mapa de férias'!$I$29,Z$6&lt;='Mapa de férias'!$J$29))),"F",""))</f>
        <v/>
      </c>
      <c r="AA27" s="44">
        <f>IF(OR($B27="",AA$6=""),"",IF(AND(NETWORKDAYS(AA$6,AA$6,'Feriados'!$F$7:$F$22)=1,OR(AND(AA$6&gt;='Mapa de férias'!$E$29,AA$6&lt;='Mapa de férias'!$F$29),AND(AA$6&gt;='Mapa de férias'!$G$29,AA$6&lt;='Mapa de férias'!$H$29),AND(AA$6&gt;='Mapa de férias'!$I$29,AA$6&lt;='Mapa de férias'!$J$29))),"F",""))</f>
        <v/>
      </c>
      <c r="AB27" s="44">
        <f>IF(OR($B27="",AB$6=""),"",IF(AND(NETWORKDAYS(AB$6,AB$6,'Feriados'!$F$7:$F$22)=1,OR(AND(AB$6&gt;='Mapa de férias'!$E$29,AB$6&lt;='Mapa de férias'!$F$29),AND(AB$6&gt;='Mapa de férias'!$G$29,AB$6&lt;='Mapa de férias'!$H$29),AND(AB$6&gt;='Mapa de férias'!$I$29,AB$6&lt;='Mapa de férias'!$J$29))),"F",""))</f>
        <v/>
      </c>
      <c r="AC27" s="44">
        <f>IF(OR($B27="",AC$6=""),"",IF(AND(NETWORKDAYS(AC$6,AC$6,'Feriados'!$F$7:$F$22)=1,OR(AND(AC$6&gt;='Mapa de férias'!$E$29,AC$6&lt;='Mapa de férias'!$F$29),AND(AC$6&gt;='Mapa de férias'!$G$29,AC$6&lt;='Mapa de férias'!$H$29),AND(AC$6&gt;='Mapa de férias'!$I$29,AC$6&lt;='Mapa de férias'!$J$29))),"F",""))</f>
        <v/>
      </c>
      <c r="AD27" s="44">
        <f>IF(OR($B27="",AD$6=""),"",IF(AND(NETWORKDAYS(AD$6,AD$6,'Feriados'!$F$7:$F$22)=1,OR(AND(AD$6&gt;='Mapa de férias'!$E$29,AD$6&lt;='Mapa de férias'!$F$29),AND(AD$6&gt;='Mapa de férias'!$G$29,AD$6&lt;='Mapa de férias'!$H$29),AND(AD$6&gt;='Mapa de férias'!$I$29,AD$6&lt;='Mapa de férias'!$J$29))),"F",""))</f>
        <v/>
      </c>
      <c r="AE27" s="44">
        <f>IF(OR($B27="",AE$6=""),"",IF(AND(NETWORKDAYS(AE$6,AE$6,'Feriados'!$F$7:$F$22)=1,OR(AND(AE$6&gt;='Mapa de férias'!$E$29,AE$6&lt;='Mapa de férias'!$F$29),AND(AE$6&gt;='Mapa de férias'!$G$29,AE$6&lt;='Mapa de férias'!$H$29),AND(AE$6&gt;='Mapa de férias'!$I$29,AE$6&lt;='Mapa de férias'!$J$29))),"F",""))</f>
        <v/>
      </c>
      <c r="AF27" s="44">
        <f>IF(OR($B27="",AF$6=""),"",IF(AND(NETWORKDAYS(AF$6,AF$6,'Feriados'!$F$7:$F$22)=1,OR(AND(AF$6&gt;='Mapa de férias'!$E$29,AF$6&lt;='Mapa de férias'!$F$29),AND(AF$6&gt;='Mapa de férias'!$G$29,AF$6&lt;='Mapa de férias'!$H$29),AND(AF$6&gt;='Mapa de férias'!$I$29,AF$6&lt;='Mapa de férias'!$J$29))),"F",""))</f>
        <v/>
      </c>
      <c r="AG27" s="44">
        <f>IF(OR($B27="",AG$6=""),"",IF(AND(NETWORKDAYS(AG$6,AG$6,'Feriados'!$F$7:$F$22)=1,OR(AND(AG$6&gt;='Mapa de férias'!$E$29,AG$6&lt;='Mapa de férias'!$F$29),AND(AG$6&gt;='Mapa de férias'!$G$29,AG$6&lt;='Mapa de férias'!$H$29),AND(AG$6&gt;='Mapa de férias'!$I$29,AG$6&lt;='Mapa de férias'!$J$29))),"F",""))</f>
        <v/>
      </c>
      <c r="AH27" s="45">
        <f>IF($B27="","",COUNTIF(C27:AG27,"F"))</f>
        <v/>
      </c>
    </row>
    <row r="28" ht="10" customHeight="1"/>
    <row r="29" ht="17" customHeight="1">
      <c r="A29" s="37">
        <f>DATE('Mapa de férias'!$C$6,2,1)</f>
        <v/>
      </c>
      <c r="C29" s="38">
        <f>IF(1&gt;DAY(DATE('Mapa de férias'!$C$6,2+1,0)),"",DATE('Mapa de férias'!$C$6,2,1))</f>
        <v/>
      </c>
      <c r="D29" s="38">
        <f>IF(2&gt;DAY(DATE('Mapa de férias'!$C$6,2+1,0)),"",DATE('Mapa de férias'!$C$6,2,2))</f>
        <v/>
      </c>
      <c r="E29" s="38">
        <f>IF(3&gt;DAY(DATE('Mapa de férias'!$C$6,2+1,0)),"",DATE('Mapa de férias'!$C$6,2,3))</f>
        <v/>
      </c>
      <c r="F29" s="38">
        <f>IF(4&gt;DAY(DATE('Mapa de férias'!$C$6,2+1,0)),"",DATE('Mapa de férias'!$C$6,2,4))</f>
        <v/>
      </c>
      <c r="G29" s="38">
        <f>IF(5&gt;DAY(DATE('Mapa de férias'!$C$6,2+1,0)),"",DATE('Mapa de férias'!$C$6,2,5))</f>
        <v/>
      </c>
      <c r="H29" s="38">
        <f>IF(6&gt;DAY(DATE('Mapa de férias'!$C$6,2+1,0)),"",DATE('Mapa de férias'!$C$6,2,6))</f>
        <v/>
      </c>
      <c r="I29" s="38">
        <f>IF(7&gt;DAY(DATE('Mapa de férias'!$C$6,2+1,0)),"",DATE('Mapa de férias'!$C$6,2,7))</f>
        <v/>
      </c>
      <c r="J29" s="38">
        <f>IF(8&gt;DAY(DATE('Mapa de férias'!$C$6,2+1,0)),"",DATE('Mapa de férias'!$C$6,2,8))</f>
        <v/>
      </c>
      <c r="K29" s="38">
        <f>IF(9&gt;DAY(DATE('Mapa de férias'!$C$6,2+1,0)),"",DATE('Mapa de férias'!$C$6,2,9))</f>
        <v/>
      </c>
      <c r="L29" s="38">
        <f>IF(10&gt;DAY(DATE('Mapa de férias'!$C$6,2+1,0)),"",DATE('Mapa de férias'!$C$6,2,10))</f>
        <v/>
      </c>
      <c r="M29" s="38">
        <f>IF(11&gt;DAY(DATE('Mapa de férias'!$C$6,2+1,0)),"",DATE('Mapa de férias'!$C$6,2,11))</f>
        <v/>
      </c>
      <c r="N29" s="38">
        <f>IF(12&gt;DAY(DATE('Mapa de férias'!$C$6,2+1,0)),"",DATE('Mapa de férias'!$C$6,2,12))</f>
        <v/>
      </c>
      <c r="O29" s="38">
        <f>IF(13&gt;DAY(DATE('Mapa de férias'!$C$6,2+1,0)),"",DATE('Mapa de férias'!$C$6,2,13))</f>
        <v/>
      </c>
      <c r="P29" s="38">
        <f>IF(14&gt;DAY(DATE('Mapa de férias'!$C$6,2+1,0)),"",DATE('Mapa de férias'!$C$6,2,14))</f>
        <v/>
      </c>
      <c r="Q29" s="38">
        <f>IF(15&gt;DAY(DATE('Mapa de férias'!$C$6,2+1,0)),"",DATE('Mapa de férias'!$C$6,2,15))</f>
        <v/>
      </c>
      <c r="R29" s="38">
        <f>IF(16&gt;DAY(DATE('Mapa de férias'!$C$6,2+1,0)),"",DATE('Mapa de férias'!$C$6,2,16))</f>
        <v/>
      </c>
      <c r="S29" s="38">
        <f>IF(17&gt;DAY(DATE('Mapa de férias'!$C$6,2+1,0)),"",DATE('Mapa de férias'!$C$6,2,17))</f>
        <v/>
      </c>
      <c r="T29" s="38">
        <f>IF(18&gt;DAY(DATE('Mapa de férias'!$C$6,2+1,0)),"",DATE('Mapa de férias'!$C$6,2,18))</f>
        <v/>
      </c>
      <c r="U29" s="38">
        <f>IF(19&gt;DAY(DATE('Mapa de férias'!$C$6,2+1,0)),"",DATE('Mapa de férias'!$C$6,2,19))</f>
        <v/>
      </c>
      <c r="V29" s="38">
        <f>IF(20&gt;DAY(DATE('Mapa de férias'!$C$6,2+1,0)),"",DATE('Mapa de férias'!$C$6,2,20))</f>
        <v/>
      </c>
      <c r="W29" s="38">
        <f>IF(21&gt;DAY(DATE('Mapa de férias'!$C$6,2+1,0)),"",DATE('Mapa de férias'!$C$6,2,21))</f>
        <v/>
      </c>
      <c r="X29" s="38">
        <f>IF(22&gt;DAY(DATE('Mapa de férias'!$C$6,2+1,0)),"",DATE('Mapa de férias'!$C$6,2,22))</f>
        <v/>
      </c>
      <c r="Y29" s="38">
        <f>IF(23&gt;DAY(DATE('Mapa de férias'!$C$6,2+1,0)),"",DATE('Mapa de férias'!$C$6,2,23))</f>
        <v/>
      </c>
      <c r="Z29" s="38">
        <f>IF(24&gt;DAY(DATE('Mapa de férias'!$C$6,2+1,0)),"",DATE('Mapa de férias'!$C$6,2,24))</f>
        <v/>
      </c>
      <c r="AA29" s="38">
        <f>IF(25&gt;DAY(DATE('Mapa de férias'!$C$6,2+1,0)),"",DATE('Mapa de férias'!$C$6,2,25))</f>
        <v/>
      </c>
      <c r="AB29" s="38">
        <f>IF(26&gt;DAY(DATE('Mapa de férias'!$C$6,2+1,0)),"",DATE('Mapa de férias'!$C$6,2,26))</f>
        <v/>
      </c>
      <c r="AC29" s="38">
        <f>IF(27&gt;DAY(DATE('Mapa de férias'!$C$6,2+1,0)),"",DATE('Mapa de férias'!$C$6,2,27))</f>
        <v/>
      </c>
      <c r="AD29" s="38">
        <f>IF(28&gt;DAY(DATE('Mapa de férias'!$C$6,2+1,0)),"",DATE('Mapa de férias'!$C$6,2,28))</f>
        <v/>
      </c>
      <c r="AE29" s="38">
        <f>IF(29&gt;DAY(DATE('Mapa de férias'!$C$6,2+1,0)),"",DATE('Mapa de férias'!$C$6,2,29))</f>
        <v/>
      </c>
      <c r="AF29" s="38">
        <f>IF(30&gt;DAY(DATE('Mapa de férias'!$C$6,2+1,0)),"",DATE('Mapa de férias'!$C$6,2,30))</f>
        <v/>
      </c>
      <c r="AG29" s="38">
        <f>IF(31&gt;DAY(DATE('Mapa de férias'!$C$6,2+1,0)),"",DATE('Mapa de férias'!$C$6,2,31))</f>
        <v/>
      </c>
      <c r="AH29" s="39" t="inlineStr">
        <is>
          <t>Dias</t>
        </is>
      </c>
    </row>
    <row r="30" ht="12" customHeight="1">
      <c r="C30" s="40">
        <f>IF(C29="","",C29)</f>
        <v/>
      </c>
      <c r="D30" s="40">
        <f>IF(D29="","",D29)</f>
        <v/>
      </c>
      <c r="E30" s="40">
        <f>IF(E29="","",E29)</f>
        <v/>
      </c>
      <c r="F30" s="40">
        <f>IF(F29="","",F29)</f>
        <v/>
      </c>
      <c r="G30" s="40">
        <f>IF(G29="","",G29)</f>
        <v/>
      </c>
      <c r="H30" s="40">
        <f>IF(H29="","",H29)</f>
        <v/>
      </c>
      <c r="I30" s="40">
        <f>IF(I29="","",I29)</f>
        <v/>
      </c>
      <c r="J30" s="40">
        <f>IF(J29="","",J29)</f>
        <v/>
      </c>
      <c r="K30" s="40">
        <f>IF(K29="","",K29)</f>
        <v/>
      </c>
      <c r="L30" s="40">
        <f>IF(L29="","",L29)</f>
        <v/>
      </c>
      <c r="M30" s="40">
        <f>IF(M29="","",M29)</f>
        <v/>
      </c>
      <c r="N30" s="40">
        <f>IF(N29="","",N29)</f>
        <v/>
      </c>
      <c r="O30" s="40">
        <f>IF(O29="","",O29)</f>
        <v/>
      </c>
      <c r="P30" s="40">
        <f>IF(P29="","",P29)</f>
        <v/>
      </c>
      <c r="Q30" s="40">
        <f>IF(Q29="","",Q29)</f>
        <v/>
      </c>
      <c r="R30" s="40">
        <f>IF(R29="","",R29)</f>
        <v/>
      </c>
      <c r="S30" s="40">
        <f>IF(S29="","",S29)</f>
        <v/>
      </c>
      <c r="T30" s="40">
        <f>IF(T29="","",T29)</f>
        <v/>
      </c>
      <c r="U30" s="40">
        <f>IF(U29="","",U29)</f>
        <v/>
      </c>
      <c r="V30" s="40">
        <f>IF(V29="","",V29)</f>
        <v/>
      </c>
      <c r="W30" s="40">
        <f>IF(W29="","",W29)</f>
        <v/>
      </c>
      <c r="X30" s="40">
        <f>IF(X29="","",X29)</f>
        <v/>
      </c>
      <c r="Y30" s="40">
        <f>IF(Y29="","",Y29)</f>
        <v/>
      </c>
      <c r="Z30" s="40">
        <f>IF(Z29="","",Z29)</f>
        <v/>
      </c>
      <c r="AA30" s="40">
        <f>IF(AA29="","",AA29)</f>
        <v/>
      </c>
      <c r="AB30" s="40">
        <f>IF(AB29="","",AB29)</f>
        <v/>
      </c>
      <c r="AC30" s="40">
        <f>IF(AC29="","",AC29)</f>
        <v/>
      </c>
      <c r="AD30" s="40">
        <f>IF(AD29="","",AD29)</f>
        <v/>
      </c>
      <c r="AE30" s="40">
        <f>IF(AE29="","",AE29)</f>
        <v/>
      </c>
      <c r="AF30" s="40">
        <f>IF(AF29="","",AF29)</f>
        <v/>
      </c>
      <c r="AG30" s="40">
        <f>IF(AG29="","",AG29)</f>
        <v/>
      </c>
      <c r="AH30" s="41" t="n"/>
    </row>
    <row r="31" ht="15" customHeight="1">
      <c r="A31" s="42" t="n">
        <v>1</v>
      </c>
      <c r="B31" s="43">
        <f>IF('Mapa de férias'!$B$10="","",'Mapa de férias'!$B$10)</f>
        <v/>
      </c>
      <c r="C31" s="44">
        <f>IF(OR($B31="",C$29=""),"",IF(AND(NETWORKDAYS(C$29,C$29,'Feriados'!$F$7:$F$22)=1,OR(AND(C$29&gt;='Mapa de férias'!$E$10,C$29&lt;='Mapa de férias'!$F$10),AND(C$29&gt;='Mapa de férias'!$G$10,C$29&lt;='Mapa de férias'!$H$10),AND(C$29&gt;='Mapa de férias'!$I$10,C$29&lt;='Mapa de férias'!$J$10))),"F",""))</f>
        <v/>
      </c>
      <c r="D31" s="44">
        <f>IF(OR($B31="",D$29=""),"",IF(AND(NETWORKDAYS(D$29,D$29,'Feriados'!$F$7:$F$22)=1,OR(AND(D$29&gt;='Mapa de férias'!$E$10,D$29&lt;='Mapa de férias'!$F$10),AND(D$29&gt;='Mapa de férias'!$G$10,D$29&lt;='Mapa de férias'!$H$10),AND(D$29&gt;='Mapa de férias'!$I$10,D$29&lt;='Mapa de férias'!$J$10))),"F",""))</f>
        <v/>
      </c>
      <c r="E31" s="44">
        <f>IF(OR($B31="",E$29=""),"",IF(AND(NETWORKDAYS(E$29,E$29,'Feriados'!$F$7:$F$22)=1,OR(AND(E$29&gt;='Mapa de férias'!$E$10,E$29&lt;='Mapa de férias'!$F$10),AND(E$29&gt;='Mapa de férias'!$G$10,E$29&lt;='Mapa de férias'!$H$10),AND(E$29&gt;='Mapa de férias'!$I$10,E$29&lt;='Mapa de férias'!$J$10))),"F",""))</f>
        <v/>
      </c>
      <c r="F31" s="44">
        <f>IF(OR($B31="",F$29=""),"",IF(AND(NETWORKDAYS(F$29,F$29,'Feriados'!$F$7:$F$22)=1,OR(AND(F$29&gt;='Mapa de férias'!$E$10,F$29&lt;='Mapa de férias'!$F$10),AND(F$29&gt;='Mapa de férias'!$G$10,F$29&lt;='Mapa de férias'!$H$10),AND(F$29&gt;='Mapa de férias'!$I$10,F$29&lt;='Mapa de férias'!$J$10))),"F",""))</f>
        <v/>
      </c>
      <c r="G31" s="44">
        <f>IF(OR($B31="",G$29=""),"",IF(AND(NETWORKDAYS(G$29,G$29,'Feriados'!$F$7:$F$22)=1,OR(AND(G$29&gt;='Mapa de férias'!$E$10,G$29&lt;='Mapa de férias'!$F$10),AND(G$29&gt;='Mapa de férias'!$G$10,G$29&lt;='Mapa de férias'!$H$10),AND(G$29&gt;='Mapa de férias'!$I$10,G$29&lt;='Mapa de férias'!$J$10))),"F",""))</f>
        <v/>
      </c>
      <c r="H31" s="44">
        <f>IF(OR($B31="",H$29=""),"",IF(AND(NETWORKDAYS(H$29,H$29,'Feriados'!$F$7:$F$22)=1,OR(AND(H$29&gt;='Mapa de férias'!$E$10,H$29&lt;='Mapa de férias'!$F$10),AND(H$29&gt;='Mapa de férias'!$G$10,H$29&lt;='Mapa de férias'!$H$10),AND(H$29&gt;='Mapa de férias'!$I$10,H$29&lt;='Mapa de férias'!$J$10))),"F",""))</f>
        <v/>
      </c>
      <c r="I31" s="44">
        <f>IF(OR($B31="",I$29=""),"",IF(AND(NETWORKDAYS(I$29,I$29,'Feriados'!$F$7:$F$22)=1,OR(AND(I$29&gt;='Mapa de férias'!$E$10,I$29&lt;='Mapa de férias'!$F$10),AND(I$29&gt;='Mapa de férias'!$G$10,I$29&lt;='Mapa de férias'!$H$10),AND(I$29&gt;='Mapa de férias'!$I$10,I$29&lt;='Mapa de férias'!$J$10))),"F",""))</f>
        <v/>
      </c>
      <c r="J31" s="44">
        <f>IF(OR($B31="",J$29=""),"",IF(AND(NETWORKDAYS(J$29,J$29,'Feriados'!$F$7:$F$22)=1,OR(AND(J$29&gt;='Mapa de férias'!$E$10,J$29&lt;='Mapa de férias'!$F$10),AND(J$29&gt;='Mapa de férias'!$G$10,J$29&lt;='Mapa de férias'!$H$10),AND(J$29&gt;='Mapa de férias'!$I$10,J$29&lt;='Mapa de férias'!$J$10))),"F",""))</f>
        <v/>
      </c>
      <c r="K31" s="44">
        <f>IF(OR($B31="",K$29=""),"",IF(AND(NETWORKDAYS(K$29,K$29,'Feriados'!$F$7:$F$22)=1,OR(AND(K$29&gt;='Mapa de férias'!$E$10,K$29&lt;='Mapa de férias'!$F$10),AND(K$29&gt;='Mapa de férias'!$G$10,K$29&lt;='Mapa de férias'!$H$10),AND(K$29&gt;='Mapa de férias'!$I$10,K$29&lt;='Mapa de férias'!$J$10))),"F",""))</f>
        <v/>
      </c>
      <c r="L31" s="44">
        <f>IF(OR($B31="",L$29=""),"",IF(AND(NETWORKDAYS(L$29,L$29,'Feriados'!$F$7:$F$22)=1,OR(AND(L$29&gt;='Mapa de férias'!$E$10,L$29&lt;='Mapa de férias'!$F$10),AND(L$29&gt;='Mapa de férias'!$G$10,L$29&lt;='Mapa de férias'!$H$10),AND(L$29&gt;='Mapa de férias'!$I$10,L$29&lt;='Mapa de férias'!$J$10))),"F",""))</f>
        <v/>
      </c>
      <c r="M31" s="44">
        <f>IF(OR($B31="",M$29=""),"",IF(AND(NETWORKDAYS(M$29,M$29,'Feriados'!$F$7:$F$22)=1,OR(AND(M$29&gt;='Mapa de férias'!$E$10,M$29&lt;='Mapa de férias'!$F$10),AND(M$29&gt;='Mapa de férias'!$G$10,M$29&lt;='Mapa de férias'!$H$10),AND(M$29&gt;='Mapa de férias'!$I$10,M$29&lt;='Mapa de férias'!$J$10))),"F",""))</f>
        <v/>
      </c>
      <c r="N31" s="44">
        <f>IF(OR($B31="",N$29=""),"",IF(AND(NETWORKDAYS(N$29,N$29,'Feriados'!$F$7:$F$22)=1,OR(AND(N$29&gt;='Mapa de férias'!$E$10,N$29&lt;='Mapa de férias'!$F$10),AND(N$29&gt;='Mapa de férias'!$G$10,N$29&lt;='Mapa de férias'!$H$10),AND(N$29&gt;='Mapa de férias'!$I$10,N$29&lt;='Mapa de férias'!$J$10))),"F",""))</f>
        <v/>
      </c>
      <c r="O31" s="44">
        <f>IF(OR($B31="",O$29=""),"",IF(AND(NETWORKDAYS(O$29,O$29,'Feriados'!$F$7:$F$22)=1,OR(AND(O$29&gt;='Mapa de férias'!$E$10,O$29&lt;='Mapa de férias'!$F$10),AND(O$29&gt;='Mapa de férias'!$G$10,O$29&lt;='Mapa de férias'!$H$10),AND(O$29&gt;='Mapa de férias'!$I$10,O$29&lt;='Mapa de férias'!$J$10))),"F",""))</f>
        <v/>
      </c>
      <c r="P31" s="44">
        <f>IF(OR($B31="",P$29=""),"",IF(AND(NETWORKDAYS(P$29,P$29,'Feriados'!$F$7:$F$22)=1,OR(AND(P$29&gt;='Mapa de férias'!$E$10,P$29&lt;='Mapa de férias'!$F$10),AND(P$29&gt;='Mapa de férias'!$G$10,P$29&lt;='Mapa de férias'!$H$10),AND(P$29&gt;='Mapa de férias'!$I$10,P$29&lt;='Mapa de férias'!$J$10))),"F",""))</f>
        <v/>
      </c>
      <c r="Q31" s="44">
        <f>IF(OR($B31="",Q$29=""),"",IF(AND(NETWORKDAYS(Q$29,Q$29,'Feriados'!$F$7:$F$22)=1,OR(AND(Q$29&gt;='Mapa de férias'!$E$10,Q$29&lt;='Mapa de férias'!$F$10),AND(Q$29&gt;='Mapa de férias'!$G$10,Q$29&lt;='Mapa de férias'!$H$10),AND(Q$29&gt;='Mapa de férias'!$I$10,Q$29&lt;='Mapa de férias'!$J$10))),"F",""))</f>
        <v/>
      </c>
      <c r="R31" s="44">
        <f>IF(OR($B31="",R$29=""),"",IF(AND(NETWORKDAYS(R$29,R$29,'Feriados'!$F$7:$F$22)=1,OR(AND(R$29&gt;='Mapa de férias'!$E$10,R$29&lt;='Mapa de férias'!$F$10),AND(R$29&gt;='Mapa de férias'!$G$10,R$29&lt;='Mapa de férias'!$H$10),AND(R$29&gt;='Mapa de férias'!$I$10,R$29&lt;='Mapa de férias'!$J$10))),"F",""))</f>
        <v/>
      </c>
      <c r="S31" s="44">
        <f>IF(OR($B31="",S$29=""),"",IF(AND(NETWORKDAYS(S$29,S$29,'Feriados'!$F$7:$F$22)=1,OR(AND(S$29&gt;='Mapa de férias'!$E$10,S$29&lt;='Mapa de férias'!$F$10),AND(S$29&gt;='Mapa de férias'!$G$10,S$29&lt;='Mapa de férias'!$H$10),AND(S$29&gt;='Mapa de férias'!$I$10,S$29&lt;='Mapa de férias'!$J$10))),"F",""))</f>
        <v/>
      </c>
      <c r="T31" s="44">
        <f>IF(OR($B31="",T$29=""),"",IF(AND(NETWORKDAYS(T$29,T$29,'Feriados'!$F$7:$F$22)=1,OR(AND(T$29&gt;='Mapa de férias'!$E$10,T$29&lt;='Mapa de férias'!$F$10),AND(T$29&gt;='Mapa de férias'!$G$10,T$29&lt;='Mapa de férias'!$H$10),AND(T$29&gt;='Mapa de férias'!$I$10,T$29&lt;='Mapa de férias'!$J$10))),"F",""))</f>
        <v/>
      </c>
      <c r="U31" s="44">
        <f>IF(OR($B31="",U$29=""),"",IF(AND(NETWORKDAYS(U$29,U$29,'Feriados'!$F$7:$F$22)=1,OR(AND(U$29&gt;='Mapa de férias'!$E$10,U$29&lt;='Mapa de férias'!$F$10),AND(U$29&gt;='Mapa de férias'!$G$10,U$29&lt;='Mapa de férias'!$H$10),AND(U$29&gt;='Mapa de férias'!$I$10,U$29&lt;='Mapa de férias'!$J$10))),"F",""))</f>
        <v/>
      </c>
      <c r="V31" s="44">
        <f>IF(OR($B31="",V$29=""),"",IF(AND(NETWORKDAYS(V$29,V$29,'Feriados'!$F$7:$F$22)=1,OR(AND(V$29&gt;='Mapa de férias'!$E$10,V$29&lt;='Mapa de férias'!$F$10),AND(V$29&gt;='Mapa de férias'!$G$10,V$29&lt;='Mapa de férias'!$H$10),AND(V$29&gt;='Mapa de férias'!$I$10,V$29&lt;='Mapa de férias'!$J$10))),"F",""))</f>
        <v/>
      </c>
      <c r="W31" s="44">
        <f>IF(OR($B31="",W$29=""),"",IF(AND(NETWORKDAYS(W$29,W$29,'Feriados'!$F$7:$F$22)=1,OR(AND(W$29&gt;='Mapa de férias'!$E$10,W$29&lt;='Mapa de férias'!$F$10),AND(W$29&gt;='Mapa de férias'!$G$10,W$29&lt;='Mapa de férias'!$H$10),AND(W$29&gt;='Mapa de férias'!$I$10,W$29&lt;='Mapa de férias'!$J$10))),"F",""))</f>
        <v/>
      </c>
      <c r="X31" s="44">
        <f>IF(OR($B31="",X$29=""),"",IF(AND(NETWORKDAYS(X$29,X$29,'Feriados'!$F$7:$F$22)=1,OR(AND(X$29&gt;='Mapa de férias'!$E$10,X$29&lt;='Mapa de férias'!$F$10),AND(X$29&gt;='Mapa de férias'!$G$10,X$29&lt;='Mapa de férias'!$H$10),AND(X$29&gt;='Mapa de férias'!$I$10,X$29&lt;='Mapa de férias'!$J$10))),"F",""))</f>
        <v/>
      </c>
      <c r="Y31" s="44">
        <f>IF(OR($B31="",Y$29=""),"",IF(AND(NETWORKDAYS(Y$29,Y$29,'Feriados'!$F$7:$F$22)=1,OR(AND(Y$29&gt;='Mapa de férias'!$E$10,Y$29&lt;='Mapa de férias'!$F$10),AND(Y$29&gt;='Mapa de férias'!$G$10,Y$29&lt;='Mapa de férias'!$H$10),AND(Y$29&gt;='Mapa de férias'!$I$10,Y$29&lt;='Mapa de férias'!$J$10))),"F",""))</f>
        <v/>
      </c>
      <c r="Z31" s="44">
        <f>IF(OR($B31="",Z$29=""),"",IF(AND(NETWORKDAYS(Z$29,Z$29,'Feriados'!$F$7:$F$22)=1,OR(AND(Z$29&gt;='Mapa de férias'!$E$10,Z$29&lt;='Mapa de férias'!$F$10),AND(Z$29&gt;='Mapa de férias'!$G$10,Z$29&lt;='Mapa de férias'!$H$10),AND(Z$29&gt;='Mapa de férias'!$I$10,Z$29&lt;='Mapa de férias'!$J$10))),"F",""))</f>
        <v/>
      </c>
      <c r="AA31" s="44">
        <f>IF(OR($B31="",AA$29=""),"",IF(AND(NETWORKDAYS(AA$29,AA$29,'Feriados'!$F$7:$F$22)=1,OR(AND(AA$29&gt;='Mapa de férias'!$E$10,AA$29&lt;='Mapa de férias'!$F$10),AND(AA$29&gt;='Mapa de férias'!$G$10,AA$29&lt;='Mapa de férias'!$H$10),AND(AA$29&gt;='Mapa de férias'!$I$10,AA$29&lt;='Mapa de férias'!$J$10))),"F",""))</f>
        <v/>
      </c>
      <c r="AB31" s="44">
        <f>IF(OR($B31="",AB$29=""),"",IF(AND(NETWORKDAYS(AB$29,AB$29,'Feriados'!$F$7:$F$22)=1,OR(AND(AB$29&gt;='Mapa de férias'!$E$10,AB$29&lt;='Mapa de férias'!$F$10),AND(AB$29&gt;='Mapa de férias'!$G$10,AB$29&lt;='Mapa de férias'!$H$10),AND(AB$29&gt;='Mapa de férias'!$I$10,AB$29&lt;='Mapa de férias'!$J$10))),"F",""))</f>
        <v/>
      </c>
      <c r="AC31" s="44">
        <f>IF(OR($B31="",AC$29=""),"",IF(AND(NETWORKDAYS(AC$29,AC$29,'Feriados'!$F$7:$F$22)=1,OR(AND(AC$29&gt;='Mapa de férias'!$E$10,AC$29&lt;='Mapa de férias'!$F$10),AND(AC$29&gt;='Mapa de férias'!$G$10,AC$29&lt;='Mapa de férias'!$H$10),AND(AC$29&gt;='Mapa de férias'!$I$10,AC$29&lt;='Mapa de férias'!$J$10))),"F",""))</f>
        <v/>
      </c>
      <c r="AD31" s="44">
        <f>IF(OR($B31="",AD$29=""),"",IF(AND(NETWORKDAYS(AD$29,AD$29,'Feriados'!$F$7:$F$22)=1,OR(AND(AD$29&gt;='Mapa de férias'!$E$10,AD$29&lt;='Mapa de férias'!$F$10),AND(AD$29&gt;='Mapa de férias'!$G$10,AD$29&lt;='Mapa de férias'!$H$10),AND(AD$29&gt;='Mapa de férias'!$I$10,AD$29&lt;='Mapa de férias'!$J$10))),"F",""))</f>
        <v/>
      </c>
      <c r="AE31" s="44">
        <f>IF(OR($B31="",AE$29=""),"",IF(AND(NETWORKDAYS(AE$29,AE$29,'Feriados'!$F$7:$F$22)=1,OR(AND(AE$29&gt;='Mapa de férias'!$E$10,AE$29&lt;='Mapa de férias'!$F$10),AND(AE$29&gt;='Mapa de férias'!$G$10,AE$29&lt;='Mapa de férias'!$H$10),AND(AE$29&gt;='Mapa de férias'!$I$10,AE$29&lt;='Mapa de férias'!$J$10))),"F",""))</f>
        <v/>
      </c>
      <c r="AF31" s="44">
        <f>IF(OR($B31="",AF$29=""),"",IF(AND(NETWORKDAYS(AF$29,AF$29,'Feriados'!$F$7:$F$22)=1,OR(AND(AF$29&gt;='Mapa de férias'!$E$10,AF$29&lt;='Mapa de férias'!$F$10),AND(AF$29&gt;='Mapa de férias'!$G$10,AF$29&lt;='Mapa de férias'!$H$10),AND(AF$29&gt;='Mapa de férias'!$I$10,AF$29&lt;='Mapa de férias'!$J$10))),"F",""))</f>
        <v/>
      </c>
      <c r="AG31" s="44">
        <f>IF(OR($B31="",AG$29=""),"",IF(AND(NETWORKDAYS(AG$29,AG$29,'Feriados'!$F$7:$F$22)=1,OR(AND(AG$29&gt;='Mapa de férias'!$E$10,AG$29&lt;='Mapa de férias'!$F$10),AND(AG$29&gt;='Mapa de férias'!$G$10,AG$29&lt;='Mapa de férias'!$H$10),AND(AG$29&gt;='Mapa de férias'!$I$10,AG$29&lt;='Mapa de férias'!$J$10))),"F",""))</f>
        <v/>
      </c>
      <c r="AH31" s="45">
        <f>IF($B31="","",COUNTIF(C31:AG31,"F"))</f>
        <v/>
      </c>
    </row>
    <row r="32" ht="15" customHeight="1">
      <c r="A32" s="42" t="n">
        <v>2</v>
      </c>
      <c r="B32" s="43">
        <f>IF('Mapa de férias'!$B$11="","",'Mapa de férias'!$B$11)</f>
        <v/>
      </c>
      <c r="C32" s="44">
        <f>IF(OR($B32="",C$29=""),"",IF(AND(NETWORKDAYS(C$29,C$29,'Feriados'!$F$7:$F$22)=1,OR(AND(C$29&gt;='Mapa de férias'!$E$11,C$29&lt;='Mapa de férias'!$F$11),AND(C$29&gt;='Mapa de férias'!$G$11,C$29&lt;='Mapa de férias'!$H$11),AND(C$29&gt;='Mapa de férias'!$I$11,C$29&lt;='Mapa de férias'!$J$11))),"F",""))</f>
        <v/>
      </c>
      <c r="D32" s="44">
        <f>IF(OR($B32="",D$29=""),"",IF(AND(NETWORKDAYS(D$29,D$29,'Feriados'!$F$7:$F$22)=1,OR(AND(D$29&gt;='Mapa de férias'!$E$11,D$29&lt;='Mapa de férias'!$F$11),AND(D$29&gt;='Mapa de férias'!$G$11,D$29&lt;='Mapa de férias'!$H$11),AND(D$29&gt;='Mapa de férias'!$I$11,D$29&lt;='Mapa de férias'!$J$11))),"F",""))</f>
        <v/>
      </c>
      <c r="E32" s="44">
        <f>IF(OR($B32="",E$29=""),"",IF(AND(NETWORKDAYS(E$29,E$29,'Feriados'!$F$7:$F$22)=1,OR(AND(E$29&gt;='Mapa de férias'!$E$11,E$29&lt;='Mapa de férias'!$F$11),AND(E$29&gt;='Mapa de férias'!$G$11,E$29&lt;='Mapa de férias'!$H$11),AND(E$29&gt;='Mapa de férias'!$I$11,E$29&lt;='Mapa de férias'!$J$11))),"F",""))</f>
        <v/>
      </c>
      <c r="F32" s="44">
        <f>IF(OR($B32="",F$29=""),"",IF(AND(NETWORKDAYS(F$29,F$29,'Feriados'!$F$7:$F$22)=1,OR(AND(F$29&gt;='Mapa de férias'!$E$11,F$29&lt;='Mapa de férias'!$F$11),AND(F$29&gt;='Mapa de férias'!$G$11,F$29&lt;='Mapa de férias'!$H$11),AND(F$29&gt;='Mapa de férias'!$I$11,F$29&lt;='Mapa de férias'!$J$11))),"F",""))</f>
        <v/>
      </c>
      <c r="G32" s="44">
        <f>IF(OR($B32="",G$29=""),"",IF(AND(NETWORKDAYS(G$29,G$29,'Feriados'!$F$7:$F$22)=1,OR(AND(G$29&gt;='Mapa de férias'!$E$11,G$29&lt;='Mapa de férias'!$F$11),AND(G$29&gt;='Mapa de férias'!$G$11,G$29&lt;='Mapa de férias'!$H$11),AND(G$29&gt;='Mapa de férias'!$I$11,G$29&lt;='Mapa de férias'!$J$11))),"F",""))</f>
        <v/>
      </c>
      <c r="H32" s="44">
        <f>IF(OR($B32="",H$29=""),"",IF(AND(NETWORKDAYS(H$29,H$29,'Feriados'!$F$7:$F$22)=1,OR(AND(H$29&gt;='Mapa de férias'!$E$11,H$29&lt;='Mapa de férias'!$F$11),AND(H$29&gt;='Mapa de férias'!$G$11,H$29&lt;='Mapa de férias'!$H$11),AND(H$29&gt;='Mapa de férias'!$I$11,H$29&lt;='Mapa de férias'!$J$11))),"F",""))</f>
        <v/>
      </c>
      <c r="I32" s="44">
        <f>IF(OR($B32="",I$29=""),"",IF(AND(NETWORKDAYS(I$29,I$29,'Feriados'!$F$7:$F$22)=1,OR(AND(I$29&gt;='Mapa de férias'!$E$11,I$29&lt;='Mapa de férias'!$F$11),AND(I$29&gt;='Mapa de férias'!$G$11,I$29&lt;='Mapa de férias'!$H$11),AND(I$29&gt;='Mapa de férias'!$I$11,I$29&lt;='Mapa de férias'!$J$11))),"F",""))</f>
        <v/>
      </c>
      <c r="J32" s="44">
        <f>IF(OR($B32="",J$29=""),"",IF(AND(NETWORKDAYS(J$29,J$29,'Feriados'!$F$7:$F$22)=1,OR(AND(J$29&gt;='Mapa de férias'!$E$11,J$29&lt;='Mapa de férias'!$F$11),AND(J$29&gt;='Mapa de férias'!$G$11,J$29&lt;='Mapa de férias'!$H$11),AND(J$29&gt;='Mapa de férias'!$I$11,J$29&lt;='Mapa de férias'!$J$11))),"F",""))</f>
        <v/>
      </c>
      <c r="K32" s="44">
        <f>IF(OR($B32="",K$29=""),"",IF(AND(NETWORKDAYS(K$29,K$29,'Feriados'!$F$7:$F$22)=1,OR(AND(K$29&gt;='Mapa de férias'!$E$11,K$29&lt;='Mapa de férias'!$F$11),AND(K$29&gt;='Mapa de férias'!$G$11,K$29&lt;='Mapa de férias'!$H$11),AND(K$29&gt;='Mapa de férias'!$I$11,K$29&lt;='Mapa de férias'!$J$11))),"F",""))</f>
        <v/>
      </c>
      <c r="L32" s="44">
        <f>IF(OR($B32="",L$29=""),"",IF(AND(NETWORKDAYS(L$29,L$29,'Feriados'!$F$7:$F$22)=1,OR(AND(L$29&gt;='Mapa de férias'!$E$11,L$29&lt;='Mapa de férias'!$F$11),AND(L$29&gt;='Mapa de férias'!$G$11,L$29&lt;='Mapa de férias'!$H$11),AND(L$29&gt;='Mapa de férias'!$I$11,L$29&lt;='Mapa de férias'!$J$11))),"F",""))</f>
        <v/>
      </c>
      <c r="M32" s="44">
        <f>IF(OR($B32="",M$29=""),"",IF(AND(NETWORKDAYS(M$29,M$29,'Feriados'!$F$7:$F$22)=1,OR(AND(M$29&gt;='Mapa de férias'!$E$11,M$29&lt;='Mapa de férias'!$F$11),AND(M$29&gt;='Mapa de férias'!$G$11,M$29&lt;='Mapa de férias'!$H$11),AND(M$29&gt;='Mapa de férias'!$I$11,M$29&lt;='Mapa de férias'!$J$11))),"F",""))</f>
        <v/>
      </c>
      <c r="N32" s="44">
        <f>IF(OR($B32="",N$29=""),"",IF(AND(NETWORKDAYS(N$29,N$29,'Feriados'!$F$7:$F$22)=1,OR(AND(N$29&gt;='Mapa de férias'!$E$11,N$29&lt;='Mapa de férias'!$F$11),AND(N$29&gt;='Mapa de férias'!$G$11,N$29&lt;='Mapa de férias'!$H$11),AND(N$29&gt;='Mapa de férias'!$I$11,N$29&lt;='Mapa de férias'!$J$11))),"F",""))</f>
        <v/>
      </c>
      <c r="O32" s="44">
        <f>IF(OR($B32="",O$29=""),"",IF(AND(NETWORKDAYS(O$29,O$29,'Feriados'!$F$7:$F$22)=1,OR(AND(O$29&gt;='Mapa de férias'!$E$11,O$29&lt;='Mapa de férias'!$F$11),AND(O$29&gt;='Mapa de férias'!$G$11,O$29&lt;='Mapa de férias'!$H$11),AND(O$29&gt;='Mapa de férias'!$I$11,O$29&lt;='Mapa de férias'!$J$11))),"F",""))</f>
        <v/>
      </c>
      <c r="P32" s="44">
        <f>IF(OR($B32="",P$29=""),"",IF(AND(NETWORKDAYS(P$29,P$29,'Feriados'!$F$7:$F$22)=1,OR(AND(P$29&gt;='Mapa de férias'!$E$11,P$29&lt;='Mapa de férias'!$F$11),AND(P$29&gt;='Mapa de férias'!$G$11,P$29&lt;='Mapa de férias'!$H$11),AND(P$29&gt;='Mapa de férias'!$I$11,P$29&lt;='Mapa de férias'!$J$11))),"F",""))</f>
        <v/>
      </c>
      <c r="Q32" s="44">
        <f>IF(OR($B32="",Q$29=""),"",IF(AND(NETWORKDAYS(Q$29,Q$29,'Feriados'!$F$7:$F$22)=1,OR(AND(Q$29&gt;='Mapa de férias'!$E$11,Q$29&lt;='Mapa de férias'!$F$11),AND(Q$29&gt;='Mapa de férias'!$G$11,Q$29&lt;='Mapa de férias'!$H$11),AND(Q$29&gt;='Mapa de férias'!$I$11,Q$29&lt;='Mapa de férias'!$J$11))),"F",""))</f>
        <v/>
      </c>
      <c r="R32" s="44">
        <f>IF(OR($B32="",R$29=""),"",IF(AND(NETWORKDAYS(R$29,R$29,'Feriados'!$F$7:$F$22)=1,OR(AND(R$29&gt;='Mapa de férias'!$E$11,R$29&lt;='Mapa de férias'!$F$11),AND(R$29&gt;='Mapa de férias'!$G$11,R$29&lt;='Mapa de férias'!$H$11),AND(R$29&gt;='Mapa de férias'!$I$11,R$29&lt;='Mapa de férias'!$J$11))),"F",""))</f>
        <v/>
      </c>
      <c r="S32" s="44">
        <f>IF(OR($B32="",S$29=""),"",IF(AND(NETWORKDAYS(S$29,S$29,'Feriados'!$F$7:$F$22)=1,OR(AND(S$29&gt;='Mapa de férias'!$E$11,S$29&lt;='Mapa de férias'!$F$11),AND(S$29&gt;='Mapa de férias'!$G$11,S$29&lt;='Mapa de férias'!$H$11),AND(S$29&gt;='Mapa de férias'!$I$11,S$29&lt;='Mapa de férias'!$J$11))),"F",""))</f>
        <v/>
      </c>
      <c r="T32" s="44">
        <f>IF(OR($B32="",T$29=""),"",IF(AND(NETWORKDAYS(T$29,T$29,'Feriados'!$F$7:$F$22)=1,OR(AND(T$29&gt;='Mapa de férias'!$E$11,T$29&lt;='Mapa de férias'!$F$11),AND(T$29&gt;='Mapa de férias'!$G$11,T$29&lt;='Mapa de férias'!$H$11),AND(T$29&gt;='Mapa de férias'!$I$11,T$29&lt;='Mapa de férias'!$J$11))),"F",""))</f>
        <v/>
      </c>
      <c r="U32" s="44">
        <f>IF(OR($B32="",U$29=""),"",IF(AND(NETWORKDAYS(U$29,U$29,'Feriados'!$F$7:$F$22)=1,OR(AND(U$29&gt;='Mapa de férias'!$E$11,U$29&lt;='Mapa de férias'!$F$11),AND(U$29&gt;='Mapa de férias'!$G$11,U$29&lt;='Mapa de férias'!$H$11),AND(U$29&gt;='Mapa de férias'!$I$11,U$29&lt;='Mapa de férias'!$J$11))),"F",""))</f>
        <v/>
      </c>
      <c r="V32" s="44">
        <f>IF(OR($B32="",V$29=""),"",IF(AND(NETWORKDAYS(V$29,V$29,'Feriados'!$F$7:$F$22)=1,OR(AND(V$29&gt;='Mapa de férias'!$E$11,V$29&lt;='Mapa de férias'!$F$11),AND(V$29&gt;='Mapa de férias'!$G$11,V$29&lt;='Mapa de férias'!$H$11),AND(V$29&gt;='Mapa de férias'!$I$11,V$29&lt;='Mapa de férias'!$J$11))),"F",""))</f>
        <v/>
      </c>
      <c r="W32" s="44">
        <f>IF(OR($B32="",W$29=""),"",IF(AND(NETWORKDAYS(W$29,W$29,'Feriados'!$F$7:$F$22)=1,OR(AND(W$29&gt;='Mapa de férias'!$E$11,W$29&lt;='Mapa de férias'!$F$11),AND(W$29&gt;='Mapa de férias'!$G$11,W$29&lt;='Mapa de férias'!$H$11),AND(W$29&gt;='Mapa de férias'!$I$11,W$29&lt;='Mapa de férias'!$J$11))),"F",""))</f>
        <v/>
      </c>
      <c r="X32" s="44">
        <f>IF(OR($B32="",X$29=""),"",IF(AND(NETWORKDAYS(X$29,X$29,'Feriados'!$F$7:$F$22)=1,OR(AND(X$29&gt;='Mapa de férias'!$E$11,X$29&lt;='Mapa de férias'!$F$11),AND(X$29&gt;='Mapa de férias'!$G$11,X$29&lt;='Mapa de férias'!$H$11),AND(X$29&gt;='Mapa de férias'!$I$11,X$29&lt;='Mapa de férias'!$J$11))),"F",""))</f>
        <v/>
      </c>
      <c r="Y32" s="44">
        <f>IF(OR($B32="",Y$29=""),"",IF(AND(NETWORKDAYS(Y$29,Y$29,'Feriados'!$F$7:$F$22)=1,OR(AND(Y$29&gt;='Mapa de férias'!$E$11,Y$29&lt;='Mapa de férias'!$F$11),AND(Y$29&gt;='Mapa de férias'!$G$11,Y$29&lt;='Mapa de férias'!$H$11),AND(Y$29&gt;='Mapa de férias'!$I$11,Y$29&lt;='Mapa de férias'!$J$11))),"F",""))</f>
        <v/>
      </c>
      <c r="Z32" s="44">
        <f>IF(OR($B32="",Z$29=""),"",IF(AND(NETWORKDAYS(Z$29,Z$29,'Feriados'!$F$7:$F$22)=1,OR(AND(Z$29&gt;='Mapa de férias'!$E$11,Z$29&lt;='Mapa de férias'!$F$11),AND(Z$29&gt;='Mapa de férias'!$G$11,Z$29&lt;='Mapa de férias'!$H$11),AND(Z$29&gt;='Mapa de férias'!$I$11,Z$29&lt;='Mapa de férias'!$J$11))),"F",""))</f>
        <v/>
      </c>
      <c r="AA32" s="44">
        <f>IF(OR($B32="",AA$29=""),"",IF(AND(NETWORKDAYS(AA$29,AA$29,'Feriados'!$F$7:$F$22)=1,OR(AND(AA$29&gt;='Mapa de férias'!$E$11,AA$29&lt;='Mapa de férias'!$F$11),AND(AA$29&gt;='Mapa de férias'!$G$11,AA$29&lt;='Mapa de férias'!$H$11),AND(AA$29&gt;='Mapa de férias'!$I$11,AA$29&lt;='Mapa de férias'!$J$11))),"F",""))</f>
        <v/>
      </c>
      <c r="AB32" s="44">
        <f>IF(OR($B32="",AB$29=""),"",IF(AND(NETWORKDAYS(AB$29,AB$29,'Feriados'!$F$7:$F$22)=1,OR(AND(AB$29&gt;='Mapa de férias'!$E$11,AB$29&lt;='Mapa de férias'!$F$11),AND(AB$29&gt;='Mapa de férias'!$G$11,AB$29&lt;='Mapa de férias'!$H$11),AND(AB$29&gt;='Mapa de férias'!$I$11,AB$29&lt;='Mapa de férias'!$J$11))),"F",""))</f>
        <v/>
      </c>
      <c r="AC32" s="44">
        <f>IF(OR($B32="",AC$29=""),"",IF(AND(NETWORKDAYS(AC$29,AC$29,'Feriados'!$F$7:$F$22)=1,OR(AND(AC$29&gt;='Mapa de férias'!$E$11,AC$29&lt;='Mapa de férias'!$F$11),AND(AC$29&gt;='Mapa de férias'!$G$11,AC$29&lt;='Mapa de férias'!$H$11),AND(AC$29&gt;='Mapa de férias'!$I$11,AC$29&lt;='Mapa de férias'!$J$11))),"F",""))</f>
        <v/>
      </c>
      <c r="AD32" s="44">
        <f>IF(OR($B32="",AD$29=""),"",IF(AND(NETWORKDAYS(AD$29,AD$29,'Feriados'!$F$7:$F$22)=1,OR(AND(AD$29&gt;='Mapa de férias'!$E$11,AD$29&lt;='Mapa de férias'!$F$11),AND(AD$29&gt;='Mapa de férias'!$G$11,AD$29&lt;='Mapa de férias'!$H$11),AND(AD$29&gt;='Mapa de férias'!$I$11,AD$29&lt;='Mapa de férias'!$J$11))),"F",""))</f>
        <v/>
      </c>
      <c r="AE32" s="44">
        <f>IF(OR($B32="",AE$29=""),"",IF(AND(NETWORKDAYS(AE$29,AE$29,'Feriados'!$F$7:$F$22)=1,OR(AND(AE$29&gt;='Mapa de férias'!$E$11,AE$29&lt;='Mapa de férias'!$F$11),AND(AE$29&gt;='Mapa de férias'!$G$11,AE$29&lt;='Mapa de férias'!$H$11),AND(AE$29&gt;='Mapa de férias'!$I$11,AE$29&lt;='Mapa de férias'!$J$11))),"F",""))</f>
        <v/>
      </c>
      <c r="AF32" s="44">
        <f>IF(OR($B32="",AF$29=""),"",IF(AND(NETWORKDAYS(AF$29,AF$29,'Feriados'!$F$7:$F$22)=1,OR(AND(AF$29&gt;='Mapa de férias'!$E$11,AF$29&lt;='Mapa de férias'!$F$11),AND(AF$29&gt;='Mapa de férias'!$G$11,AF$29&lt;='Mapa de férias'!$H$11),AND(AF$29&gt;='Mapa de férias'!$I$11,AF$29&lt;='Mapa de férias'!$J$11))),"F",""))</f>
        <v/>
      </c>
      <c r="AG32" s="44">
        <f>IF(OR($B32="",AG$29=""),"",IF(AND(NETWORKDAYS(AG$29,AG$29,'Feriados'!$F$7:$F$22)=1,OR(AND(AG$29&gt;='Mapa de férias'!$E$11,AG$29&lt;='Mapa de férias'!$F$11),AND(AG$29&gt;='Mapa de férias'!$G$11,AG$29&lt;='Mapa de férias'!$H$11),AND(AG$29&gt;='Mapa de férias'!$I$11,AG$29&lt;='Mapa de férias'!$J$11))),"F",""))</f>
        <v/>
      </c>
      <c r="AH32" s="45">
        <f>IF($B32="","",COUNTIF(C32:AG32,"F"))</f>
        <v/>
      </c>
    </row>
    <row r="33" ht="15" customHeight="1">
      <c r="A33" s="42" t="n">
        <v>3</v>
      </c>
      <c r="B33" s="43">
        <f>IF('Mapa de férias'!$B$12="","",'Mapa de férias'!$B$12)</f>
        <v/>
      </c>
      <c r="C33" s="44">
        <f>IF(OR($B33="",C$29=""),"",IF(AND(NETWORKDAYS(C$29,C$29,'Feriados'!$F$7:$F$22)=1,OR(AND(C$29&gt;='Mapa de férias'!$E$12,C$29&lt;='Mapa de férias'!$F$12),AND(C$29&gt;='Mapa de férias'!$G$12,C$29&lt;='Mapa de férias'!$H$12),AND(C$29&gt;='Mapa de férias'!$I$12,C$29&lt;='Mapa de férias'!$J$12))),"F",""))</f>
        <v/>
      </c>
      <c r="D33" s="44">
        <f>IF(OR($B33="",D$29=""),"",IF(AND(NETWORKDAYS(D$29,D$29,'Feriados'!$F$7:$F$22)=1,OR(AND(D$29&gt;='Mapa de férias'!$E$12,D$29&lt;='Mapa de férias'!$F$12),AND(D$29&gt;='Mapa de férias'!$G$12,D$29&lt;='Mapa de férias'!$H$12),AND(D$29&gt;='Mapa de férias'!$I$12,D$29&lt;='Mapa de férias'!$J$12))),"F",""))</f>
        <v/>
      </c>
      <c r="E33" s="44">
        <f>IF(OR($B33="",E$29=""),"",IF(AND(NETWORKDAYS(E$29,E$29,'Feriados'!$F$7:$F$22)=1,OR(AND(E$29&gt;='Mapa de férias'!$E$12,E$29&lt;='Mapa de férias'!$F$12),AND(E$29&gt;='Mapa de férias'!$G$12,E$29&lt;='Mapa de férias'!$H$12),AND(E$29&gt;='Mapa de férias'!$I$12,E$29&lt;='Mapa de férias'!$J$12))),"F",""))</f>
        <v/>
      </c>
      <c r="F33" s="44">
        <f>IF(OR($B33="",F$29=""),"",IF(AND(NETWORKDAYS(F$29,F$29,'Feriados'!$F$7:$F$22)=1,OR(AND(F$29&gt;='Mapa de férias'!$E$12,F$29&lt;='Mapa de férias'!$F$12),AND(F$29&gt;='Mapa de férias'!$G$12,F$29&lt;='Mapa de férias'!$H$12),AND(F$29&gt;='Mapa de férias'!$I$12,F$29&lt;='Mapa de férias'!$J$12))),"F",""))</f>
        <v/>
      </c>
      <c r="G33" s="44">
        <f>IF(OR($B33="",G$29=""),"",IF(AND(NETWORKDAYS(G$29,G$29,'Feriados'!$F$7:$F$22)=1,OR(AND(G$29&gt;='Mapa de férias'!$E$12,G$29&lt;='Mapa de férias'!$F$12),AND(G$29&gt;='Mapa de férias'!$G$12,G$29&lt;='Mapa de férias'!$H$12),AND(G$29&gt;='Mapa de férias'!$I$12,G$29&lt;='Mapa de férias'!$J$12))),"F",""))</f>
        <v/>
      </c>
      <c r="H33" s="44">
        <f>IF(OR($B33="",H$29=""),"",IF(AND(NETWORKDAYS(H$29,H$29,'Feriados'!$F$7:$F$22)=1,OR(AND(H$29&gt;='Mapa de férias'!$E$12,H$29&lt;='Mapa de férias'!$F$12),AND(H$29&gt;='Mapa de férias'!$G$12,H$29&lt;='Mapa de férias'!$H$12),AND(H$29&gt;='Mapa de férias'!$I$12,H$29&lt;='Mapa de férias'!$J$12))),"F",""))</f>
        <v/>
      </c>
      <c r="I33" s="44">
        <f>IF(OR($B33="",I$29=""),"",IF(AND(NETWORKDAYS(I$29,I$29,'Feriados'!$F$7:$F$22)=1,OR(AND(I$29&gt;='Mapa de férias'!$E$12,I$29&lt;='Mapa de férias'!$F$12),AND(I$29&gt;='Mapa de férias'!$G$12,I$29&lt;='Mapa de férias'!$H$12),AND(I$29&gt;='Mapa de férias'!$I$12,I$29&lt;='Mapa de férias'!$J$12))),"F",""))</f>
        <v/>
      </c>
      <c r="J33" s="44">
        <f>IF(OR($B33="",J$29=""),"",IF(AND(NETWORKDAYS(J$29,J$29,'Feriados'!$F$7:$F$22)=1,OR(AND(J$29&gt;='Mapa de férias'!$E$12,J$29&lt;='Mapa de férias'!$F$12),AND(J$29&gt;='Mapa de férias'!$G$12,J$29&lt;='Mapa de férias'!$H$12),AND(J$29&gt;='Mapa de férias'!$I$12,J$29&lt;='Mapa de férias'!$J$12))),"F",""))</f>
        <v/>
      </c>
      <c r="K33" s="44">
        <f>IF(OR($B33="",K$29=""),"",IF(AND(NETWORKDAYS(K$29,K$29,'Feriados'!$F$7:$F$22)=1,OR(AND(K$29&gt;='Mapa de férias'!$E$12,K$29&lt;='Mapa de férias'!$F$12),AND(K$29&gt;='Mapa de férias'!$G$12,K$29&lt;='Mapa de férias'!$H$12),AND(K$29&gt;='Mapa de férias'!$I$12,K$29&lt;='Mapa de férias'!$J$12))),"F",""))</f>
        <v/>
      </c>
      <c r="L33" s="44">
        <f>IF(OR($B33="",L$29=""),"",IF(AND(NETWORKDAYS(L$29,L$29,'Feriados'!$F$7:$F$22)=1,OR(AND(L$29&gt;='Mapa de férias'!$E$12,L$29&lt;='Mapa de férias'!$F$12),AND(L$29&gt;='Mapa de férias'!$G$12,L$29&lt;='Mapa de férias'!$H$12),AND(L$29&gt;='Mapa de férias'!$I$12,L$29&lt;='Mapa de férias'!$J$12))),"F",""))</f>
        <v/>
      </c>
      <c r="M33" s="44">
        <f>IF(OR($B33="",M$29=""),"",IF(AND(NETWORKDAYS(M$29,M$29,'Feriados'!$F$7:$F$22)=1,OR(AND(M$29&gt;='Mapa de férias'!$E$12,M$29&lt;='Mapa de férias'!$F$12),AND(M$29&gt;='Mapa de férias'!$G$12,M$29&lt;='Mapa de férias'!$H$12),AND(M$29&gt;='Mapa de férias'!$I$12,M$29&lt;='Mapa de férias'!$J$12))),"F",""))</f>
        <v/>
      </c>
      <c r="N33" s="44">
        <f>IF(OR($B33="",N$29=""),"",IF(AND(NETWORKDAYS(N$29,N$29,'Feriados'!$F$7:$F$22)=1,OR(AND(N$29&gt;='Mapa de férias'!$E$12,N$29&lt;='Mapa de férias'!$F$12),AND(N$29&gt;='Mapa de férias'!$G$12,N$29&lt;='Mapa de férias'!$H$12),AND(N$29&gt;='Mapa de férias'!$I$12,N$29&lt;='Mapa de férias'!$J$12))),"F",""))</f>
        <v/>
      </c>
      <c r="O33" s="44">
        <f>IF(OR($B33="",O$29=""),"",IF(AND(NETWORKDAYS(O$29,O$29,'Feriados'!$F$7:$F$22)=1,OR(AND(O$29&gt;='Mapa de férias'!$E$12,O$29&lt;='Mapa de férias'!$F$12),AND(O$29&gt;='Mapa de férias'!$G$12,O$29&lt;='Mapa de férias'!$H$12),AND(O$29&gt;='Mapa de férias'!$I$12,O$29&lt;='Mapa de férias'!$J$12))),"F",""))</f>
        <v/>
      </c>
      <c r="P33" s="44">
        <f>IF(OR($B33="",P$29=""),"",IF(AND(NETWORKDAYS(P$29,P$29,'Feriados'!$F$7:$F$22)=1,OR(AND(P$29&gt;='Mapa de férias'!$E$12,P$29&lt;='Mapa de férias'!$F$12),AND(P$29&gt;='Mapa de férias'!$G$12,P$29&lt;='Mapa de férias'!$H$12),AND(P$29&gt;='Mapa de férias'!$I$12,P$29&lt;='Mapa de férias'!$J$12))),"F",""))</f>
        <v/>
      </c>
      <c r="Q33" s="44">
        <f>IF(OR($B33="",Q$29=""),"",IF(AND(NETWORKDAYS(Q$29,Q$29,'Feriados'!$F$7:$F$22)=1,OR(AND(Q$29&gt;='Mapa de férias'!$E$12,Q$29&lt;='Mapa de férias'!$F$12),AND(Q$29&gt;='Mapa de férias'!$G$12,Q$29&lt;='Mapa de férias'!$H$12),AND(Q$29&gt;='Mapa de férias'!$I$12,Q$29&lt;='Mapa de férias'!$J$12))),"F",""))</f>
        <v/>
      </c>
      <c r="R33" s="44">
        <f>IF(OR($B33="",R$29=""),"",IF(AND(NETWORKDAYS(R$29,R$29,'Feriados'!$F$7:$F$22)=1,OR(AND(R$29&gt;='Mapa de férias'!$E$12,R$29&lt;='Mapa de férias'!$F$12),AND(R$29&gt;='Mapa de férias'!$G$12,R$29&lt;='Mapa de férias'!$H$12),AND(R$29&gt;='Mapa de férias'!$I$12,R$29&lt;='Mapa de férias'!$J$12))),"F",""))</f>
        <v/>
      </c>
      <c r="S33" s="44">
        <f>IF(OR($B33="",S$29=""),"",IF(AND(NETWORKDAYS(S$29,S$29,'Feriados'!$F$7:$F$22)=1,OR(AND(S$29&gt;='Mapa de férias'!$E$12,S$29&lt;='Mapa de férias'!$F$12),AND(S$29&gt;='Mapa de férias'!$G$12,S$29&lt;='Mapa de férias'!$H$12),AND(S$29&gt;='Mapa de férias'!$I$12,S$29&lt;='Mapa de férias'!$J$12))),"F",""))</f>
        <v/>
      </c>
      <c r="T33" s="44">
        <f>IF(OR($B33="",T$29=""),"",IF(AND(NETWORKDAYS(T$29,T$29,'Feriados'!$F$7:$F$22)=1,OR(AND(T$29&gt;='Mapa de férias'!$E$12,T$29&lt;='Mapa de férias'!$F$12),AND(T$29&gt;='Mapa de férias'!$G$12,T$29&lt;='Mapa de férias'!$H$12),AND(T$29&gt;='Mapa de férias'!$I$12,T$29&lt;='Mapa de férias'!$J$12))),"F",""))</f>
        <v/>
      </c>
      <c r="U33" s="44">
        <f>IF(OR($B33="",U$29=""),"",IF(AND(NETWORKDAYS(U$29,U$29,'Feriados'!$F$7:$F$22)=1,OR(AND(U$29&gt;='Mapa de férias'!$E$12,U$29&lt;='Mapa de férias'!$F$12),AND(U$29&gt;='Mapa de férias'!$G$12,U$29&lt;='Mapa de férias'!$H$12),AND(U$29&gt;='Mapa de férias'!$I$12,U$29&lt;='Mapa de férias'!$J$12))),"F",""))</f>
        <v/>
      </c>
      <c r="V33" s="44">
        <f>IF(OR($B33="",V$29=""),"",IF(AND(NETWORKDAYS(V$29,V$29,'Feriados'!$F$7:$F$22)=1,OR(AND(V$29&gt;='Mapa de férias'!$E$12,V$29&lt;='Mapa de férias'!$F$12),AND(V$29&gt;='Mapa de férias'!$G$12,V$29&lt;='Mapa de férias'!$H$12),AND(V$29&gt;='Mapa de férias'!$I$12,V$29&lt;='Mapa de férias'!$J$12))),"F",""))</f>
        <v/>
      </c>
      <c r="W33" s="44">
        <f>IF(OR($B33="",W$29=""),"",IF(AND(NETWORKDAYS(W$29,W$29,'Feriados'!$F$7:$F$22)=1,OR(AND(W$29&gt;='Mapa de férias'!$E$12,W$29&lt;='Mapa de férias'!$F$12),AND(W$29&gt;='Mapa de férias'!$G$12,W$29&lt;='Mapa de férias'!$H$12),AND(W$29&gt;='Mapa de férias'!$I$12,W$29&lt;='Mapa de férias'!$J$12))),"F",""))</f>
        <v/>
      </c>
      <c r="X33" s="44">
        <f>IF(OR($B33="",X$29=""),"",IF(AND(NETWORKDAYS(X$29,X$29,'Feriados'!$F$7:$F$22)=1,OR(AND(X$29&gt;='Mapa de férias'!$E$12,X$29&lt;='Mapa de férias'!$F$12),AND(X$29&gt;='Mapa de férias'!$G$12,X$29&lt;='Mapa de férias'!$H$12),AND(X$29&gt;='Mapa de férias'!$I$12,X$29&lt;='Mapa de férias'!$J$12))),"F",""))</f>
        <v/>
      </c>
      <c r="Y33" s="44">
        <f>IF(OR($B33="",Y$29=""),"",IF(AND(NETWORKDAYS(Y$29,Y$29,'Feriados'!$F$7:$F$22)=1,OR(AND(Y$29&gt;='Mapa de férias'!$E$12,Y$29&lt;='Mapa de férias'!$F$12),AND(Y$29&gt;='Mapa de férias'!$G$12,Y$29&lt;='Mapa de férias'!$H$12),AND(Y$29&gt;='Mapa de férias'!$I$12,Y$29&lt;='Mapa de férias'!$J$12))),"F",""))</f>
        <v/>
      </c>
      <c r="Z33" s="44">
        <f>IF(OR($B33="",Z$29=""),"",IF(AND(NETWORKDAYS(Z$29,Z$29,'Feriados'!$F$7:$F$22)=1,OR(AND(Z$29&gt;='Mapa de férias'!$E$12,Z$29&lt;='Mapa de férias'!$F$12),AND(Z$29&gt;='Mapa de férias'!$G$12,Z$29&lt;='Mapa de férias'!$H$12),AND(Z$29&gt;='Mapa de férias'!$I$12,Z$29&lt;='Mapa de férias'!$J$12))),"F",""))</f>
        <v/>
      </c>
      <c r="AA33" s="44">
        <f>IF(OR($B33="",AA$29=""),"",IF(AND(NETWORKDAYS(AA$29,AA$29,'Feriados'!$F$7:$F$22)=1,OR(AND(AA$29&gt;='Mapa de férias'!$E$12,AA$29&lt;='Mapa de férias'!$F$12),AND(AA$29&gt;='Mapa de férias'!$G$12,AA$29&lt;='Mapa de férias'!$H$12),AND(AA$29&gt;='Mapa de férias'!$I$12,AA$29&lt;='Mapa de férias'!$J$12))),"F",""))</f>
        <v/>
      </c>
      <c r="AB33" s="44">
        <f>IF(OR($B33="",AB$29=""),"",IF(AND(NETWORKDAYS(AB$29,AB$29,'Feriados'!$F$7:$F$22)=1,OR(AND(AB$29&gt;='Mapa de férias'!$E$12,AB$29&lt;='Mapa de férias'!$F$12),AND(AB$29&gt;='Mapa de férias'!$G$12,AB$29&lt;='Mapa de férias'!$H$12),AND(AB$29&gt;='Mapa de férias'!$I$12,AB$29&lt;='Mapa de férias'!$J$12))),"F",""))</f>
        <v/>
      </c>
      <c r="AC33" s="44">
        <f>IF(OR($B33="",AC$29=""),"",IF(AND(NETWORKDAYS(AC$29,AC$29,'Feriados'!$F$7:$F$22)=1,OR(AND(AC$29&gt;='Mapa de férias'!$E$12,AC$29&lt;='Mapa de férias'!$F$12),AND(AC$29&gt;='Mapa de férias'!$G$12,AC$29&lt;='Mapa de férias'!$H$12),AND(AC$29&gt;='Mapa de férias'!$I$12,AC$29&lt;='Mapa de férias'!$J$12))),"F",""))</f>
        <v/>
      </c>
      <c r="AD33" s="44">
        <f>IF(OR($B33="",AD$29=""),"",IF(AND(NETWORKDAYS(AD$29,AD$29,'Feriados'!$F$7:$F$22)=1,OR(AND(AD$29&gt;='Mapa de férias'!$E$12,AD$29&lt;='Mapa de férias'!$F$12),AND(AD$29&gt;='Mapa de férias'!$G$12,AD$29&lt;='Mapa de férias'!$H$12),AND(AD$29&gt;='Mapa de férias'!$I$12,AD$29&lt;='Mapa de férias'!$J$12))),"F",""))</f>
        <v/>
      </c>
      <c r="AE33" s="44">
        <f>IF(OR($B33="",AE$29=""),"",IF(AND(NETWORKDAYS(AE$29,AE$29,'Feriados'!$F$7:$F$22)=1,OR(AND(AE$29&gt;='Mapa de férias'!$E$12,AE$29&lt;='Mapa de férias'!$F$12),AND(AE$29&gt;='Mapa de férias'!$G$12,AE$29&lt;='Mapa de férias'!$H$12),AND(AE$29&gt;='Mapa de férias'!$I$12,AE$29&lt;='Mapa de férias'!$J$12))),"F",""))</f>
        <v/>
      </c>
      <c r="AF33" s="44">
        <f>IF(OR($B33="",AF$29=""),"",IF(AND(NETWORKDAYS(AF$29,AF$29,'Feriados'!$F$7:$F$22)=1,OR(AND(AF$29&gt;='Mapa de férias'!$E$12,AF$29&lt;='Mapa de férias'!$F$12),AND(AF$29&gt;='Mapa de férias'!$G$12,AF$29&lt;='Mapa de férias'!$H$12),AND(AF$29&gt;='Mapa de férias'!$I$12,AF$29&lt;='Mapa de férias'!$J$12))),"F",""))</f>
        <v/>
      </c>
      <c r="AG33" s="44">
        <f>IF(OR($B33="",AG$29=""),"",IF(AND(NETWORKDAYS(AG$29,AG$29,'Feriados'!$F$7:$F$22)=1,OR(AND(AG$29&gt;='Mapa de férias'!$E$12,AG$29&lt;='Mapa de férias'!$F$12),AND(AG$29&gt;='Mapa de férias'!$G$12,AG$29&lt;='Mapa de férias'!$H$12),AND(AG$29&gt;='Mapa de férias'!$I$12,AG$29&lt;='Mapa de férias'!$J$12))),"F",""))</f>
        <v/>
      </c>
      <c r="AH33" s="45">
        <f>IF($B33="","",COUNTIF(C33:AG33,"F"))</f>
        <v/>
      </c>
    </row>
    <row r="34" ht="15" customHeight="1">
      <c r="A34" s="42" t="n">
        <v>4</v>
      </c>
      <c r="B34" s="43">
        <f>IF('Mapa de férias'!$B$13="","",'Mapa de férias'!$B$13)</f>
        <v/>
      </c>
      <c r="C34" s="44">
        <f>IF(OR($B34="",C$29=""),"",IF(AND(NETWORKDAYS(C$29,C$29,'Feriados'!$F$7:$F$22)=1,OR(AND(C$29&gt;='Mapa de férias'!$E$13,C$29&lt;='Mapa de férias'!$F$13),AND(C$29&gt;='Mapa de férias'!$G$13,C$29&lt;='Mapa de férias'!$H$13),AND(C$29&gt;='Mapa de férias'!$I$13,C$29&lt;='Mapa de férias'!$J$13))),"F",""))</f>
        <v/>
      </c>
      <c r="D34" s="44">
        <f>IF(OR($B34="",D$29=""),"",IF(AND(NETWORKDAYS(D$29,D$29,'Feriados'!$F$7:$F$22)=1,OR(AND(D$29&gt;='Mapa de férias'!$E$13,D$29&lt;='Mapa de férias'!$F$13),AND(D$29&gt;='Mapa de férias'!$G$13,D$29&lt;='Mapa de férias'!$H$13),AND(D$29&gt;='Mapa de férias'!$I$13,D$29&lt;='Mapa de férias'!$J$13))),"F",""))</f>
        <v/>
      </c>
      <c r="E34" s="44">
        <f>IF(OR($B34="",E$29=""),"",IF(AND(NETWORKDAYS(E$29,E$29,'Feriados'!$F$7:$F$22)=1,OR(AND(E$29&gt;='Mapa de férias'!$E$13,E$29&lt;='Mapa de férias'!$F$13),AND(E$29&gt;='Mapa de férias'!$G$13,E$29&lt;='Mapa de férias'!$H$13),AND(E$29&gt;='Mapa de férias'!$I$13,E$29&lt;='Mapa de férias'!$J$13))),"F",""))</f>
        <v/>
      </c>
      <c r="F34" s="44">
        <f>IF(OR($B34="",F$29=""),"",IF(AND(NETWORKDAYS(F$29,F$29,'Feriados'!$F$7:$F$22)=1,OR(AND(F$29&gt;='Mapa de férias'!$E$13,F$29&lt;='Mapa de férias'!$F$13),AND(F$29&gt;='Mapa de férias'!$G$13,F$29&lt;='Mapa de férias'!$H$13),AND(F$29&gt;='Mapa de férias'!$I$13,F$29&lt;='Mapa de férias'!$J$13))),"F",""))</f>
        <v/>
      </c>
      <c r="G34" s="44">
        <f>IF(OR($B34="",G$29=""),"",IF(AND(NETWORKDAYS(G$29,G$29,'Feriados'!$F$7:$F$22)=1,OR(AND(G$29&gt;='Mapa de férias'!$E$13,G$29&lt;='Mapa de férias'!$F$13),AND(G$29&gt;='Mapa de férias'!$G$13,G$29&lt;='Mapa de férias'!$H$13),AND(G$29&gt;='Mapa de férias'!$I$13,G$29&lt;='Mapa de férias'!$J$13))),"F",""))</f>
        <v/>
      </c>
      <c r="H34" s="44">
        <f>IF(OR($B34="",H$29=""),"",IF(AND(NETWORKDAYS(H$29,H$29,'Feriados'!$F$7:$F$22)=1,OR(AND(H$29&gt;='Mapa de férias'!$E$13,H$29&lt;='Mapa de férias'!$F$13),AND(H$29&gt;='Mapa de férias'!$G$13,H$29&lt;='Mapa de férias'!$H$13),AND(H$29&gt;='Mapa de férias'!$I$13,H$29&lt;='Mapa de férias'!$J$13))),"F",""))</f>
        <v/>
      </c>
      <c r="I34" s="44">
        <f>IF(OR($B34="",I$29=""),"",IF(AND(NETWORKDAYS(I$29,I$29,'Feriados'!$F$7:$F$22)=1,OR(AND(I$29&gt;='Mapa de férias'!$E$13,I$29&lt;='Mapa de férias'!$F$13),AND(I$29&gt;='Mapa de férias'!$G$13,I$29&lt;='Mapa de férias'!$H$13),AND(I$29&gt;='Mapa de férias'!$I$13,I$29&lt;='Mapa de férias'!$J$13))),"F",""))</f>
        <v/>
      </c>
      <c r="J34" s="44">
        <f>IF(OR($B34="",J$29=""),"",IF(AND(NETWORKDAYS(J$29,J$29,'Feriados'!$F$7:$F$22)=1,OR(AND(J$29&gt;='Mapa de férias'!$E$13,J$29&lt;='Mapa de férias'!$F$13),AND(J$29&gt;='Mapa de férias'!$G$13,J$29&lt;='Mapa de férias'!$H$13),AND(J$29&gt;='Mapa de férias'!$I$13,J$29&lt;='Mapa de férias'!$J$13))),"F",""))</f>
        <v/>
      </c>
      <c r="K34" s="44">
        <f>IF(OR($B34="",K$29=""),"",IF(AND(NETWORKDAYS(K$29,K$29,'Feriados'!$F$7:$F$22)=1,OR(AND(K$29&gt;='Mapa de férias'!$E$13,K$29&lt;='Mapa de férias'!$F$13),AND(K$29&gt;='Mapa de férias'!$G$13,K$29&lt;='Mapa de férias'!$H$13),AND(K$29&gt;='Mapa de férias'!$I$13,K$29&lt;='Mapa de férias'!$J$13))),"F",""))</f>
        <v/>
      </c>
      <c r="L34" s="44">
        <f>IF(OR($B34="",L$29=""),"",IF(AND(NETWORKDAYS(L$29,L$29,'Feriados'!$F$7:$F$22)=1,OR(AND(L$29&gt;='Mapa de férias'!$E$13,L$29&lt;='Mapa de férias'!$F$13),AND(L$29&gt;='Mapa de férias'!$G$13,L$29&lt;='Mapa de férias'!$H$13),AND(L$29&gt;='Mapa de férias'!$I$13,L$29&lt;='Mapa de férias'!$J$13))),"F",""))</f>
        <v/>
      </c>
      <c r="M34" s="44">
        <f>IF(OR($B34="",M$29=""),"",IF(AND(NETWORKDAYS(M$29,M$29,'Feriados'!$F$7:$F$22)=1,OR(AND(M$29&gt;='Mapa de férias'!$E$13,M$29&lt;='Mapa de férias'!$F$13),AND(M$29&gt;='Mapa de férias'!$G$13,M$29&lt;='Mapa de férias'!$H$13),AND(M$29&gt;='Mapa de férias'!$I$13,M$29&lt;='Mapa de férias'!$J$13))),"F",""))</f>
        <v/>
      </c>
      <c r="N34" s="44">
        <f>IF(OR($B34="",N$29=""),"",IF(AND(NETWORKDAYS(N$29,N$29,'Feriados'!$F$7:$F$22)=1,OR(AND(N$29&gt;='Mapa de férias'!$E$13,N$29&lt;='Mapa de férias'!$F$13),AND(N$29&gt;='Mapa de férias'!$G$13,N$29&lt;='Mapa de férias'!$H$13),AND(N$29&gt;='Mapa de férias'!$I$13,N$29&lt;='Mapa de férias'!$J$13))),"F",""))</f>
        <v/>
      </c>
      <c r="O34" s="44">
        <f>IF(OR($B34="",O$29=""),"",IF(AND(NETWORKDAYS(O$29,O$29,'Feriados'!$F$7:$F$22)=1,OR(AND(O$29&gt;='Mapa de férias'!$E$13,O$29&lt;='Mapa de férias'!$F$13),AND(O$29&gt;='Mapa de férias'!$G$13,O$29&lt;='Mapa de férias'!$H$13),AND(O$29&gt;='Mapa de férias'!$I$13,O$29&lt;='Mapa de férias'!$J$13))),"F",""))</f>
        <v/>
      </c>
      <c r="P34" s="44">
        <f>IF(OR($B34="",P$29=""),"",IF(AND(NETWORKDAYS(P$29,P$29,'Feriados'!$F$7:$F$22)=1,OR(AND(P$29&gt;='Mapa de férias'!$E$13,P$29&lt;='Mapa de férias'!$F$13),AND(P$29&gt;='Mapa de férias'!$G$13,P$29&lt;='Mapa de férias'!$H$13),AND(P$29&gt;='Mapa de férias'!$I$13,P$29&lt;='Mapa de férias'!$J$13))),"F",""))</f>
        <v/>
      </c>
      <c r="Q34" s="44">
        <f>IF(OR($B34="",Q$29=""),"",IF(AND(NETWORKDAYS(Q$29,Q$29,'Feriados'!$F$7:$F$22)=1,OR(AND(Q$29&gt;='Mapa de férias'!$E$13,Q$29&lt;='Mapa de férias'!$F$13),AND(Q$29&gt;='Mapa de férias'!$G$13,Q$29&lt;='Mapa de férias'!$H$13),AND(Q$29&gt;='Mapa de férias'!$I$13,Q$29&lt;='Mapa de férias'!$J$13))),"F",""))</f>
        <v/>
      </c>
      <c r="R34" s="44">
        <f>IF(OR($B34="",R$29=""),"",IF(AND(NETWORKDAYS(R$29,R$29,'Feriados'!$F$7:$F$22)=1,OR(AND(R$29&gt;='Mapa de férias'!$E$13,R$29&lt;='Mapa de férias'!$F$13),AND(R$29&gt;='Mapa de férias'!$G$13,R$29&lt;='Mapa de férias'!$H$13),AND(R$29&gt;='Mapa de férias'!$I$13,R$29&lt;='Mapa de férias'!$J$13))),"F",""))</f>
        <v/>
      </c>
      <c r="S34" s="44">
        <f>IF(OR($B34="",S$29=""),"",IF(AND(NETWORKDAYS(S$29,S$29,'Feriados'!$F$7:$F$22)=1,OR(AND(S$29&gt;='Mapa de férias'!$E$13,S$29&lt;='Mapa de férias'!$F$13),AND(S$29&gt;='Mapa de férias'!$G$13,S$29&lt;='Mapa de férias'!$H$13),AND(S$29&gt;='Mapa de férias'!$I$13,S$29&lt;='Mapa de férias'!$J$13))),"F",""))</f>
        <v/>
      </c>
      <c r="T34" s="44">
        <f>IF(OR($B34="",T$29=""),"",IF(AND(NETWORKDAYS(T$29,T$29,'Feriados'!$F$7:$F$22)=1,OR(AND(T$29&gt;='Mapa de férias'!$E$13,T$29&lt;='Mapa de férias'!$F$13),AND(T$29&gt;='Mapa de férias'!$G$13,T$29&lt;='Mapa de férias'!$H$13),AND(T$29&gt;='Mapa de férias'!$I$13,T$29&lt;='Mapa de férias'!$J$13))),"F",""))</f>
        <v/>
      </c>
      <c r="U34" s="44">
        <f>IF(OR($B34="",U$29=""),"",IF(AND(NETWORKDAYS(U$29,U$29,'Feriados'!$F$7:$F$22)=1,OR(AND(U$29&gt;='Mapa de férias'!$E$13,U$29&lt;='Mapa de férias'!$F$13),AND(U$29&gt;='Mapa de férias'!$G$13,U$29&lt;='Mapa de férias'!$H$13),AND(U$29&gt;='Mapa de férias'!$I$13,U$29&lt;='Mapa de férias'!$J$13))),"F",""))</f>
        <v/>
      </c>
      <c r="V34" s="44">
        <f>IF(OR($B34="",V$29=""),"",IF(AND(NETWORKDAYS(V$29,V$29,'Feriados'!$F$7:$F$22)=1,OR(AND(V$29&gt;='Mapa de férias'!$E$13,V$29&lt;='Mapa de férias'!$F$13),AND(V$29&gt;='Mapa de férias'!$G$13,V$29&lt;='Mapa de férias'!$H$13),AND(V$29&gt;='Mapa de férias'!$I$13,V$29&lt;='Mapa de férias'!$J$13))),"F",""))</f>
        <v/>
      </c>
      <c r="W34" s="44">
        <f>IF(OR($B34="",W$29=""),"",IF(AND(NETWORKDAYS(W$29,W$29,'Feriados'!$F$7:$F$22)=1,OR(AND(W$29&gt;='Mapa de férias'!$E$13,W$29&lt;='Mapa de férias'!$F$13),AND(W$29&gt;='Mapa de férias'!$G$13,W$29&lt;='Mapa de férias'!$H$13),AND(W$29&gt;='Mapa de férias'!$I$13,W$29&lt;='Mapa de férias'!$J$13))),"F",""))</f>
        <v/>
      </c>
      <c r="X34" s="44">
        <f>IF(OR($B34="",X$29=""),"",IF(AND(NETWORKDAYS(X$29,X$29,'Feriados'!$F$7:$F$22)=1,OR(AND(X$29&gt;='Mapa de férias'!$E$13,X$29&lt;='Mapa de férias'!$F$13),AND(X$29&gt;='Mapa de férias'!$G$13,X$29&lt;='Mapa de férias'!$H$13),AND(X$29&gt;='Mapa de férias'!$I$13,X$29&lt;='Mapa de férias'!$J$13))),"F",""))</f>
        <v/>
      </c>
      <c r="Y34" s="44">
        <f>IF(OR($B34="",Y$29=""),"",IF(AND(NETWORKDAYS(Y$29,Y$29,'Feriados'!$F$7:$F$22)=1,OR(AND(Y$29&gt;='Mapa de férias'!$E$13,Y$29&lt;='Mapa de férias'!$F$13),AND(Y$29&gt;='Mapa de férias'!$G$13,Y$29&lt;='Mapa de férias'!$H$13),AND(Y$29&gt;='Mapa de férias'!$I$13,Y$29&lt;='Mapa de férias'!$J$13))),"F",""))</f>
        <v/>
      </c>
      <c r="Z34" s="44">
        <f>IF(OR($B34="",Z$29=""),"",IF(AND(NETWORKDAYS(Z$29,Z$29,'Feriados'!$F$7:$F$22)=1,OR(AND(Z$29&gt;='Mapa de férias'!$E$13,Z$29&lt;='Mapa de férias'!$F$13),AND(Z$29&gt;='Mapa de férias'!$G$13,Z$29&lt;='Mapa de férias'!$H$13),AND(Z$29&gt;='Mapa de férias'!$I$13,Z$29&lt;='Mapa de férias'!$J$13))),"F",""))</f>
        <v/>
      </c>
      <c r="AA34" s="44">
        <f>IF(OR($B34="",AA$29=""),"",IF(AND(NETWORKDAYS(AA$29,AA$29,'Feriados'!$F$7:$F$22)=1,OR(AND(AA$29&gt;='Mapa de férias'!$E$13,AA$29&lt;='Mapa de férias'!$F$13),AND(AA$29&gt;='Mapa de férias'!$G$13,AA$29&lt;='Mapa de férias'!$H$13),AND(AA$29&gt;='Mapa de férias'!$I$13,AA$29&lt;='Mapa de férias'!$J$13))),"F",""))</f>
        <v/>
      </c>
      <c r="AB34" s="44">
        <f>IF(OR($B34="",AB$29=""),"",IF(AND(NETWORKDAYS(AB$29,AB$29,'Feriados'!$F$7:$F$22)=1,OR(AND(AB$29&gt;='Mapa de férias'!$E$13,AB$29&lt;='Mapa de férias'!$F$13),AND(AB$29&gt;='Mapa de férias'!$G$13,AB$29&lt;='Mapa de férias'!$H$13),AND(AB$29&gt;='Mapa de férias'!$I$13,AB$29&lt;='Mapa de férias'!$J$13))),"F",""))</f>
        <v/>
      </c>
      <c r="AC34" s="44">
        <f>IF(OR($B34="",AC$29=""),"",IF(AND(NETWORKDAYS(AC$29,AC$29,'Feriados'!$F$7:$F$22)=1,OR(AND(AC$29&gt;='Mapa de férias'!$E$13,AC$29&lt;='Mapa de férias'!$F$13),AND(AC$29&gt;='Mapa de férias'!$G$13,AC$29&lt;='Mapa de férias'!$H$13),AND(AC$29&gt;='Mapa de férias'!$I$13,AC$29&lt;='Mapa de férias'!$J$13))),"F",""))</f>
        <v/>
      </c>
      <c r="AD34" s="44">
        <f>IF(OR($B34="",AD$29=""),"",IF(AND(NETWORKDAYS(AD$29,AD$29,'Feriados'!$F$7:$F$22)=1,OR(AND(AD$29&gt;='Mapa de férias'!$E$13,AD$29&lt;='Mapa de férias'!$F$13),AND(AD$29&gt;='Mapa de férias'!$G$13,AD$29&lt;='Mapa de férias'!$H$13),AND(AD$29&gt;='Mapa de férias'!$I$13,AD$29&lt;='Mapa de férias'!$J$13))),"F",""))</f>
        <v/>
      </c>
      <c r="AE34" s="44">
        <f>IF(OR($B34="",AE$29=""),"",IF(AND(NETWORKDAYS(AE$29,AE$29,'Feriados'!$F$7:$F$22)=1,OR(AND(AE$29&gt;='Mapa de férias'!$E$13,AE$29&lt;='Mapa de férias'!$F$13),AND(AE$29&gt;='Mapa de férias'!$G$13,AE$29&lt;='Mapa de férias'!$H$13),AND(AE$29&gt;='Mapa de férias'!$I$13,AE$29&lt;='Mapa de férias'!$J$13))),"F",""))</f>
        <v/>
      </c>
      <c r="AF34" s="44">
        <f>IF(OR($B34="",AF$29=""),"",IF(AND(NETWORKDAYS(AF$29,AF$29,'Feriados'!$F$7:$F$22)=1,OR(AND(AF$29&gt;='Mapa de férias'!$E$13,AF$29&lt;='Mapa de férias'!$F$13),AND(AF$29&gt;='Mapa de férias'!$G$13,AF$29&lt;='Mapa de férias'!$H$13),AND(AF$29&gt;='Mapa de férias'!$I$13,AF$29&lt;='Mapa de férias'!$J$13))),"F",""))</f>
        <v/>
      </c>
      <c r="AG34" s="44">
        <f>IF(OR($B34="",AG$29=""),"",IF(AND(NETWORKDAYS(AG$29,AG$29,'Feriados'!$F$7:$F$22)=1,OR(AND(AG$29&gt;='Mapa de férias'!$E$13,AG$29&lt;='Mapa de férias'!$F$13),AND(AG$29&gt;='Mapa de férias'!$G$13,AG$29&lt;='Mapa de férias'!$H$13),AND(AG$29&gt;='Mapa de férias'!$I$13,AG$29&lt;='Mapa de férias'!$J$13))),"F",""))</f>
        <v/>
      </c>
      <c r="AH34" s="45">
        <f>IF($B34="","",COUNTIF(C34:AG34,"F"))</f>
        <v/>
      </c>
    </row>
    <row r="35" ht="15" customHeight="1">
      <c r="A35" s="42" t="n">
        <v>5</v>
      </c>
      <c r="B35" s="43">
        <f>IF('Mapa de férias'!$B$14="","",'Mapa de férias'!$B$14)</f>
        <v/>
      </c>
      <c r="C35" s="44">
        <f>IF(OR($B35="",C$29=""),"",IF(AND(NETWORKDAYS(C$29,C$29,'Feriados'!$F$7:$F$22)=1,OR(AND(C$29&gt;='Mapa de férias'!$E$14,C$29&lt;='Mapa de férias'!$F$14),AND(C$29&gt;='Mapa de férias'!$G$14,C$29&lt;='Mapa de férias'!$H$14),AND(C$29&gt;='Mapa de férias'!$I$14,C$29&lt;='Mapa de férias'!$J$14))),"F",""))</f>
        <v/>
      </c>
      <c r="D35" s="44">
        <f>IF(OR($B35="",D$29=""),"",IF(AND(NETWORKDAYS(D$29,D$29,'Feriados'!$F$7:$F$22)=1,OR(AND(D$29&gt;='Mapa de férias'!$E$14,D$29&lt;='Mapa de férias'!$F$14),AND(D$29&gt;='Mapa de férias'!$G$14,D$29&lt;='Mapa de férias'!$H$14),AND(D$29&gt;='Mapa de férias'!$I$14,D$29&lt;='Mapa de férias'!$J$14))),"F",""))</f>
        <v/>
      </c>
      <c r="E35" s="44">
        <f>IF(OR($B35="",E$29=""),"",IF(AND(NETWORKDAYS(E$29,E$29,'Feriados'!$F$7:$F$22)=1,OR(AND(E$29&gt;='Mapa de férias'!$E$14,E$29&lt;='Mapa de férias'!$F$14),AND(E$29&gt;='Mapa de férias'!$G$14,E$29&lt;='Mapa de férias'!$H$14),AND(E$29&gt;='Mapa de férias'!$I$14,E$29&lt;='Mapa de férias'!$J$14))),"F",""))</f>
        <v/>
      </c>
      <c r="F35" s="44">
        <f>IF(OR($B35="",F$29=""),"",IF(AND(NETWORKDAYS(F$29,F$29,'Feriados'!$F$7:$F$22)=1,OR(AND(F$29&gt;='Mapa de férias'!$E$14,F$29&lt;='Mapa de férias'!$F$14),AND(F$29&gt;='Mapa de férias'!$G$14,F$29&lt;='Mapa de férias'!$H$14),AND(F$29&gt;='Mapa de férias'!$I$14,F$29&lt;='Mapa de férias'!$J$14))),"F",""))</f>
        <v/>
      </c>
      <c r="G35" s="44">
        <f>IF(OR($B35="",G$29=""),"",IF(AND(NETWORKDAYS(G$29,G$29,'Feriados'!$F$7:$F$22)=1,OR(AND(G$29&gt;='Mapa de férias'!$E$14,G$29&lt;='Mapa de férias'!$F$14),AND(G$29&gt;='Mapa de férias'!$G$14,G$29&lt;='Mapa de férias'!$H$14),AND(G$29&gt;='Mapa de férias'!$I$14,G$29&lt;='Mapa de férias'!$J$14))),"F",""))</f>
        <v/>
      </c>
      <c r="H35" s="44">
        <f>IF(OR($B35="",H$29=""),"",IF(AND(NETWORKDAYS(H$29,H$29,'Feriados'!$F$7:$F$22)=1,OR(AND(H$29&gt;='Mapa de férias'!$E$14,H$29&lt;='Mapa de férias'!$F$14),AND(H$29&gt;='Mapa de férias'!$G$14,H$29&lt;='Mapa de férias'!$H$14),AND(H$29&gt;='Mapa de férias'!$I$14,H$29&lt;='Mapa de férias'!$J$14))),"F",""))</f>
        <v/>
      </c>
      <c r="I35" s="44">
        <f>IF(OR($B35="",I$29=""),"",IF(AND(NETWORKDAYS(I$29,I$29,'Feriados'!$F$7:$F$22)=1,OR(AND(I$29&gt;='Mapa de férias'!$E$14,I$29&lt;='Mapa de férias'!$F$14),AND(I$29&gt;='Mapa de férias'!$G$14,I$29&lt;='Mapa de férias'!$H$14),AND(I$29&gt;='Mapa de férias'!$I$14,I$29&lt;='Mapa de férias'!$J$14))),"F",""))</f>
        <v/>
      </c>
      <c r="J35" s="44">
        <f>IF(OR($B35="",J$29=""),"",IF(AND(NETWORKDAYS(J$29,J$29,'Feriados'!$F$7:$F$22)=1,OR(AND(J$29&gt;='Mapa de férias'!$E$14,J$29&lt;='Mapa de férias'!$F$14),AND(J$29&gt;='Mapa de férias'!$G$14,J$29&lt;='Mapa de férias'!$H$14),AND(J$29&gt;='Mapa de férias'!$I$14,J$29&lt;='Mapa de férias'!$J$14))),"F",""))</f>
        <v/>
      </c>
      <c r="K35" s="44">
        <f>IF(OR($B35="",K$29=""),"",IF(AND(NETWORKDAYS(K$29,K$29,'Feriados'!$F$7:$F$22)=1,OR(AND(K$29&gt;='Mapa de férias'!$E$14,K$29&lt;='Mapa de férias'!$F$14),AND(K$29&gt;='Mapa de férias'!$G$14,K$29&lt;='Mapa de férias'!$H$14),AND(K$29&gt;='Mapa de férias'!$I$14,K$29&lt;='Mapa de férias'!$J$14))),"F",""))</f>
        <v/>
      </c>
      <c r="L35" s="44">
        <f>IF(OR($B35="",L$29=""),"",IF(AND(NETWORKDAYS(L$29,L$29,'Feriados'!$F$7:$F$22)=1,OR(AND(L$29&gt;='Mapa de férias'!$E$14,L$29&lt;='Mapa de férias'!$F$14),AND(L$29&gt;='Mapa de férias'!$G$14,L$29&lt;='Mapa de férias'!$H$14),AND(L$29&gt;='Mapa de férias'!$I$14,L$29&lt;='Mapa de férias'!$J$14))),"F",""))</f>
        <v/>
      </c>
      <c r="M35" s="44">
        <f>IF(OR($B35="",M$29=""),"",IF(AND(NETWORKDAYS(M$29,M$29,'Feriados'!$F$7:$F$22)=1,OR(AND(M$29&gt;='Mapa de férias'!$E$14,M$29&lt;='Mapa de férias'!$F$14),AND(M$29&gt;='Mapa de férias'!$G$14,M$29&lt;='Mapa de férias'!$H$14),AND(M$29&gt;='Mapa de férias'!$I$14,M$29&lt;='Mapa de férias'!$J$14))),"F",""))</f>
        <v/>
      </c>
      <c r="N35" s="44">
        <f>IF(OR($B35="",N$29=""),"",IF(AND(NETWORKDAYS(N$29,N$29,'Feriados'!$F$7:$F$22)=1,OR(AND(N$29&gt;='Mapa de férias'!$E$14,N$29&lt;='Mapa de férias'!$F$14),AND(N$29&gt;='Mapa de férias'!$G$14,N$29&lt;='Mapa de férias'!$H$14),AND(N$29&gt;='Mapa de férias'!$I$14,N$29&lt;='Mapa de férias'!$J$14))),"F",""))</f>
        <v/>
      </c>
      <c r="O35" s="44">
        <f>IF(OR($B35="",O$29=""),"",IF(AND(NETWORKDAYS(O$29,O$29,'Feriados'!$F$7:$F$22)=1,OR(AND(O$29&gt;='Mapa de férias'!$E$14,O$29&lt;='Mapa de férias'!$F$14),AND(O$29&gt;='Mapa de férias'!$G$14,O$29&lt;='Mapa de férias'!$H$14),AND(O$29&gt;='Mapa de férias'!$I$14,O$29&lt;='Mapa de férias'!$J$14))),"F",""))</f>
        <v/>
      </c>
      <c r="P35" s="44">
        <f>IF(OR($B35="",P$29=""),"",IF(AND(NETWORKDAYS(P$29,P$29,'Feriados'!$F$7:$F$22)=1,OR(AND(P$29&gt;='Mapa de férias'!$E$14,P$29&lt;='Mapa de férias'!$F$14),AND(P$29&gt;='Mapa de férias'!$G$14,P$29&lt;='Mapa de férias'!$H$14),AND(P$29&gt;='Mapa de férias'!$I$14,P$29&lt;='Mapa de férias'!$J$14))),"F",""))</f>
        <v/>
      </c>
      <c r="Q35" s="44">
        <f>IF(OR($B35="",Q$29=""),"",IF(AND(NETWORKDAYS(Q$29,Q$29,'Feriados'!$F$7:$F$22)=1,OR(AND(Q$29&gt;='Mapa de férias'!$E$14,Q$29&lt;='Mapa de férias'!$F$14),AND(Q$29&gt;='Mapa de férias'!$G$14,Q$29&lt;='Mapa de férias'!$H$14),AND(Q$29&gt;='Mapa de férias'!$I$14,Q$29&lt;='Mapa de férias'!$J$14))),"F",""))</f>
        <v/>
      </c>
      <c r="R35" s="44">
        <f>IF(OR($B35="",R$29=""),"",IF(AND(NETWORKDAYS(R$29,R$29,'Feriados'!$F$7:$F$22)=1,OR(AND(R$29&gt;='Mapa de férias'!$E$14,R$29&lt;='Mapa de férias'!$F$14),AND(R$29&gt;='Mapa de férias'!$G$14,R$29&lt;='Mapa de férias'!$H$14),AND(R$29&gt;='Mapa de férias'!$I$14,R$29&lt;='Mapa de férias'!$J$14))),"F",""))</f>
        <v/>
      </c>
      <c r="S35" s="44">
        <f>IF(OR($B35="",S$29=""),"",IF(AND(NETWORKDAYS(S$29,S$29,'Feriados'!$F$7:$F$22)=1,OR(AND(S$29&gt;='Mapa de férias'!$E$14,S$29&lt;='Mapa de férias'!$F$14),AND(S$29&gt;='Mapa de férias'!$G$14,S$29&lt;='Mapa de férias'!$H$14),AND(S$29&gt;='Mapa de férias'!$I$14,S$29&lt;='Mapa de férias'!$J$14))),"F",""))</f>
        <v/>
      </c>
      <c r="T35" s="44">
        <f>IF(OR($B35="",T$29=""),"",IF(AND(NETWORKDAYS(T$29,T$29,'Feriados'!$F$7:$F$22)=1,OR(AND(T$29&gt;='Mapa de férias'!$E$14,T$29&lt;='Mapa de férias'!$F$14),AND(T$29&gt;='Mapa de férias'!$G$14,T$29&lt;='Mapa de férias'!$H$14),AND(T$29&gt;='Mapa de férias'!$I$14,T$29&lt;='Mapa de férias'!$J$14))),"F",""))</f>
        <v/>
      </c>
      <c r="U35" s="44">
        <f>IF(OR($B35="",U$29=""),"",IF(AND(NETWORKDAYS(U$29,U$29,'Feriados'!$F$7:$F$22)=1,OR(AND(U$29&gt;='Mapa de férias'!$E$14,U$29&lt;='Mapa de férias'!$F$14),AND(U$29&gt;='Mapa de férias'!$G$14,U$29&lt;='Mapa de férias'!$H$14),AND(U$29&gt;='Mapa de férias'!$I$14,U$29&lt;='Mapa de férias'!$J$14))),"F",""))</f>
        <v/>
      </c>
      <c r="V35" s="44">
        <f>IF(OR($B35="",V$29=""),"",IF(AND(NETWORKDAYS(V$29,V$29,'Feriados'!$F$7:$F$22)=1,OR(AND(V$29&gt;='Mapa de férias'!$E$14,V$29&lt;='Mapa de férias'!$F$14),AND(V$29&gt;='Mapa de férias'!$G$14,V$29&lt;='Mapa de férias'!$H$14),AND(V$29&gt;='Mapa de férias'!$I$14,V$29&lt;='Mapa de férias'!$J$14))),"F",""))</f>
        <v/>
      </c>
      <c r="W35" s="44">
        <f>IF(OR($B35="",W$29=""),"",IF(AND(NETWORKDAYS(W$29,W$29,'Feriados'!$F$7:$F$22)=1,OR(AND(W$29&gt;='Mapa de férias'!$E$14,W$29&lt;='Mapa de férias'!$F$14),AND(W$29&gt;='Mapa de férias'!$G$14,W$29&lt;='Mapa de férias'!$H$14),AND(W$29&gt;='Mapa de férias'!$I$14,W$29&lt;='Mapa de férias'!$J$14))),"F",""))</f>
        <v/>
      </c>
      <c r="X35" s="44">
        <f>IF(OR($B35="",X$29=""),"",IF(AND(NETWORKDAYS(X$29,X$29,'Feriados'!$F$7:$F$22)=1,OR(AND(X$29&gt;='Mapa de férias'!$E$14,X$29&lt;='Mapa de férias'!$F$14),AND(X$29&gt;='Mapa de férias'!$G$14,X$29&lt;='Mapa de férias'!$H$14),AND(X$29&gt;='Mapa de férias'!$I$14,X$29&lt;='Mapa de férias'!$J$14))),"F",""))</f>
        <v/>
      </c>
      <c r="Y35" s="44">
        <f>IF(OR($B35="",Y$29=""),"",IF(AND(NETWORKDAYS(Y$29,Y$29,'Feriados'!$F$7:$F$22)=1,OR(AND(Y$29&gt;='Mapa de férias'!$E$14,Y$29&lt;='Mapa de férias'!$F$14),AND(Y$29&gt;='Mapa de férias'!$G$14,Y$29&lt;='Mapa de férias'!$H$14),AND(Y$29&gt;='Mapa de férias'!$I$14,Y$29&lt;='Mapa de férias'!$J$14))),"F",""))</f>
        <v/>
      </c>
      <c r="Z35" s="44">
        <f>IF(OR($B35="",Z$29=""),"",IF(AND(NETWORKDAYS(Z$29,Z$29,'Feriados'!$F$7:$F$22)=1,OR(AND(Z$29&gt;='Mapa de férias'!$E$14,Z$29&lt;='Mapa de férias'!$F$14),AND(Z$29&gt;='Mapa de férias'!$G$14,Z$29&lt;='Mapa de férias'!$H$14),AND(Z$29&gt;='Mapa de férias'!$I$14,Z$29&lt;='Mapa de férias'!$J$14))),"F",""))</f>
        <v/>
      </c>
      <c r="AA35" s="44">
        <f>IF(OR($B35="",AA$29=""),"",IF(AND(NETWORKDAYS(AA$29,AA$29,'Feriados'!$F$7:$F$22)=1,OR(AND(AA$29&gt;='Mapa de férias'!$E$14,AA$29&lt;='Mapa de férias'!$F$14),AND(AA$29&gt;='Mapa de férias'!$G$14,AA$29&lt;='Mapa de férias'!$H$14),AND(AA$29&gt;='Mapa de férias'!$I$14,AA$29&lt;='Mapa de férias'!$J$14))),"F",""))</f>
        <v/>
      </c>
      <c r="AB35" s="44">
        <f>IF(OR($B35="",AB$29=""),"",IF(AND(NETWORKDAYS(AB$29,AB$29,'Feriados'!$F$7:$F$22)=1,OR(AND(AB$29&gt;='Mapa de férias'!$E$14,AB$29&lt;='Mapa de férias'!$F$14),AND(AB$29&gt;='Mapa de férias'!$G$14,AB$29&lt;='Mapa de férias'!$H$14),AND(AB$29&gt;='Mapa de férias'!$I$14,AB$29&lt;='Mapa de férias'!$J$14))),"F",""))</f>
        <v/>
      </c>
      <c r="AC35" s="44">
        <f>IF(OR($B35="",AC$29=""),"",IF(AND(NETWORKDAYS(AC$29,AC$29,'Feriados'!$F$7:$F$22)=1,OR(AND(AC$29&gt;='Mapa de férias'!$E$14,AC$29&lt;='Mapa de férias'!$F$14),AND(AC$29&gt;='Mapa de férias'!$G$14,AC$29&lt;='Mapa de férias'!$H$14),AND(AC$29&gt;='Mapa de férias'!$I$14,AC$29&lt;='Mapa de férias'!$J$14))),"F",""))</f>
        <v/>
      </c>
      <c r="AD35" s="44">
        <f>IF(OR($B35="",AD$29=""),"",IF(AND(NETWORKDAYS(AD$29,AD$29,'Feriados'!$F$7:$F$22)=1,OR(AND(AD$29&gt;='Mapa de férias'!$E$14,AD$29&lt;='Mapa de férias'!$F$14),AND(AD$29&gt;='Mapa de férias'!$G$14,AD$29&lt;='Mapa de férias'!$H$14),AND(AD$29&gt;='Mapa de férias'!$I$14,AD$29&lt;='Mapa de férias'!$J$14))),"F",""))</f>
        <v/>
      </c>
      <c r="AE35" s="44">
        <f>IF(OR($B35="",AE$29=""),"",IF(AND(NETWORKDAYS(AE$29,AE$29,'Feriados'!$F$7:$F$22)=1,OR(AND(AE$29&gt;='Mapa de férias'!$E$14,AE$29&lt;='Mapa de férias'!$F$14),AND(AE$29&gt;='Mapa de férias'!$G$14,AE$29&lt;='Mapa de férias'!$H$14),AND(AE$29&gt;='Mapa de férias'!$I$14,AE$29&lt;='Mapa de férias'!$J$14))),"F",""))</f>
        <v/>
      </c>
      <c r="AF35" s="44">
        <f>IF(OR($B35="",AF$29=""),"",IF(AND(NETWORKDAYS(AF$29,AF$29,'Feriados'!$F$7:$F$22)=1,OR(AND(AF$29&gt;='Mapa de férias'!$E$14,AF$29&lt;='Mapa de férias'!$F$14),AND(AF$29&gt;='Mapa de férias'!$G$14,AF$29&lt;='Mapa de férias'!$H$14),AND(AF$29&gt;='Mapa de férias'!$I$14,AF$29&lt;='Mapa de férias'!$J$14))),"F",""))</f>
        <v/>
      </c>
      <c r="AG35" s="44">
        <f>IF(OR($B35="",AG$29=""),"",IF(AND(NETWORKDAYS(AG$29,AG$29,'Feriados'!$F$7:$F$22)=1,OR(AND(AG$29&gt;='Mapa de férias'!$E$14,AG$29&lt;='Mapa de férias'!$F$14),AND(AG$29&gt;='Mapa de férias'!$G$14,AG$29&lt;='Mapa de férias'!$H$14),AND(AG$29&gt;='Mapa de férias'!$I$14,AG$29&lt;='Mapa de férias'!$J$14))),"F",""))</f>
        <v/>
      </c>
      <c r="AH35" s="45">
        <f>IF($B35="","",COUNTIF(C35:AG35,"F"))</f>
        <v/>
      </c>
    </row>
    <row r="36" ht="15" customHeight="1">
      <c r="A36" s="42" t="n">
        <v>6</v>
      </c>
      <c r="B36" s="43">
        <f>IF('Mapa de férias'!$B$15="","",'Mapa de férias'!$B$15)</f>
        <v/>
      </c>
      <c r="C36" s="44">
        <f>IF(OR($B36="",C$29=""),"",IF(AND(NETWORKDAYS(C$29,C$29,'Feriados'!$F$7:$F$22)=1,OR(AND(C$29&gt;='Mapa de férias'!$E$15,C$29&lt;='Mapa de férias'!$F$15),AND(C$29&gt;='Mapa de férias'!$G$15,C$29&lt;='Mapa de férias'!$H$15),AND(C$29&gt;='Mapa de férias'!$I$15,C$29&lt;='Mapa de férias'!$J$15))),"F",""))</f>
        <v/>
      </c>
      <c r="D36" s="44">
        <f>IF(OR($B36="",D$29=""),"",IF(AND(NETWORKDAYS(D$29,D$29,'Feriados'!$F$7:$F$22)=1,OR(AND(D$29&gt;='Mapa de férias'!$E$15,D$29&lt;='Mapa de férias'!$F$15),AND(D$29&gt;='Mapa de férias'!$G$15,D$29&lt;='Mapa de férias'!$H$15),AND(D$29&gt;='Mapa de férias'!$I$15,D$29&lt;='Mapa de férias'!$J$15))),"F",""))</f>
        <v/>
      </c>
      <c r="E36" s="44">
        <f>IF(OR($B36="",E$29=""),"",IF(AND(NETWORKDAYS(E$29,E$29,'Feriados'!$F$7:$F$22)=1,OR(AND(E$29&gt;='Mapa de férias'!$E$15,E$29&lt;='Mapa de férias'!$F$15),AND(E$29&gt;='Mapa de férias'!$G$15,E$29&lt;='Mapa de férias'!$H$15),AND(E$29&gt;='Mapa de férias'!$I$15,E$29&lt;='Mapa de férias'!$J$15))),"F",""))</f>
        <v/>
      </c>
      <c r="F36" s="44">
        <f>IF(OR($B36="",F$29=""),"",IF(AND(NETWORKDAYS(F$29,F$29,'Feriados'!$F$7:$F$22)=1,OR(AND(F$29&gt;='Mapa de férias'!$E$15,F$29&lt;='Mapa de férias'!$F$15),AND(F$29&gt;='Mapa de férias'!$G$15,F$29&lt;='Mapa de férias'!$H$15),AND(F$29&gt;='Mapa de férias'!$I$15,F$29&lt;='Mapa de férias'!$J$15))),"F",""))</f>
        <v/>
      </c>
      <c r="G36" s="44">
        <f>IF(OR($B36="",G$29=""),"",IF(AND(NETWORKDAYS(G$29,G$29,'Feriados'!$F$7:$F$22)=1,OR(AND(G$29&gt;='Mapa de férias'!$E$15,G$29&lt;='Mapa de férias'!$F$15),AND(G$29&gt;='Mapa de férias'!$G$15,G$29&lt;='Mapa de férias'!$H$15),AND(G$29&gt;='Mapa de férias'!$I$15,G$29&lt;='Mapa de férias'!$J$15))),"F",""))</f>
        <v/>
      </c>
      <c r="H36" s="44">
        <f>IF(OR($B36="",H$29=""),"",IF(AND(NETWORKDAYS(H$29,H$29,'Feriados'!$F$7:$F$22)=1,OR(AND(H$29&gt;='Mapa de férias'!$E$15,H$29&lt;='Mapa de férias'!$F$15),AND(H$29&gt;='Mapa de férias'!$G$15,H$29&lt;='Mapa de férias'!$H$15),AND(H$29&gt;='Mapa de férias'!$I$15,H$29&lt;='Mapa de férias'!$J$15))),"F",""))</f>
        <v/>
      </c>
      <c r="I36" s="44">
        <f>IF(OR($B36="",I$29=""),"",IF(AND(NETWORKDAYS(I$29,I$29,'Feriados'!$F$7:$F$22)=1,OR(AND(I$29&gt;='Mapa de férias'!$E$15,I$29&lt;='Mapa de férias'!$F$15),AND(I$29&gt;='Mapa de férias'!$G$15,I$29&lt;='Mapa de férias'!$H$15),AND(I$29&gt;='Mapa de férias'!$I$15,I$29&lt;='Mapa de férias'!$J$15))),"F",""))</f>
        <v/>
      </c>
      <c r="J36" s="44">
        <f>IF(OR($B36="",J$29=""),"",IF(AND(NETWORKDAYS(J$29,J$29,'Feriados'!$F$7:$F$22)=1,OR(AND(J$29&gt;='Mapa de férias'!$E$15,J$29&lt;='Mapa de férias'!$F$15),AND(J$29&gt;='Mapa de férias'!$G$15,J$29&lt;='Mapa de férias'!$H$15),AND(J$29&gt;='Mapa de férias'!$I$15,J$29&lt;='Mapa de férias'!$J$15))),"F",""))</f>
        <v/>
      </c>
      <c r="K36" s="44">
        <f>IF(OR($B36="",K$29=""),"",IF(AND(NETWORKDAYS(K$29,K$29,'Feriados'!$F$7:$F$22)=1,OR(AND(K$29&gt;='Mapa de férias'!$E$15,K$29&lt;='Mapa de férias'!$F$15),AND(K$29&gt;='Mapa de férias'!$G$15,K$29&lt;='Mapa de férias'!$H$15),AND(K$29&gt;='Mapa de férias'!$I$15,K$29&lt;='Mapa de férias'!$J$15))),"F",""))</f>
        <v/>
      </c>
      <c r="L36" s="44">
        <f>IF(OR($B36="",L$29=""),"",IF(AND(NETWORKDAYS(L$29,L$29,'Feriados'!$F$7:$F$22)=1,OR(AND(L$29&gt;='Mapa de férias'!$E$15,L$29&lt;='Mapa de férias'!$F$15),AND(L$29&gt;='Mapa de férias'!$G$15,L$29&lt;='Mapa de férias'!$H$15),AND(L$29&gt;='Mapa de férias'!$I$15,L$29&lt;='Mapa de férias'!$J$15))),"F",""))</f>
        <v/>
      </c>
      <c r="M36" s="44">
        <f>IF(OR($B36="",M$29=""),"",IF(AND(NETWORKDAYS(M$29,M$29,'Feriados'!$F$7:$F$22)=1,OR(AND(M$29&gt;='Mapa de férias'!$E$15,M$29&lt;='Mapa de férias'!$F$15),AND(M$29&gt;='Mapa de férias'!$G$15,M$29&lt;='Mapa de férias'!$H$15),AND(M$29&gt;='Mapa de férias'!$I$15,M$29&lt;='Mapa de férias'!$J$15))),"F",""))</f>
        <v/>
      </c>
      <c r="N36" s="44">
        <f>IF(OR($B36="",N$29=""),"",IF(AND(NETWORKDAYS(N$29,N$29,'Feriados'!$F$7:$F$22)=1,OR(AND(N$29&gt;='Mapa de férias'!$E$15,N$29&lt;='Mapa de férias'!$F$15),AND(N$29&gt;='Mapa de férias'!$G$15,N$29&lt;='Mapa de férias'!$H$15),AND(N$29&gt;='Mapa de férias'!$I$15,N$29&lt;='Mapa de férias'!$J$15))),"F",""))</f>
        <v/>
      </c>
      <c r="O36" s="44">
        <f>IF(OR($B36="",O$29=""),"",IF(AND(NETWORKDAYS(O$29,O$29,'Feriados'!$F$7:$F$22)=1,OR(AND(O$29&gt;='Mapa de férias'!$E$15,O$29&lt;='Mapa de férias'!$F$15),AND(O$29&gt;='Mapa de férias'!$G$15,O$29&lt;='Mapa de férias'!$H$15),AND(O$29&gt;='Mapa de férias'!$I$15,O$29&lt;='Mapa de férias'!$J$15))),"F",""))</f>
        <v/>
      </c>
      <c r="P36" s="44">
        <f>IF(OR($B36="",P$29=""),"",IF(AND(NETWORKDAYS(P$29,P$29,'Feriados'!$F$7:$F$22)=1,OR(AND(P$29&gt;='Mapa de férias'!$E$15,P$29&lt;='Mapa de férias'!$F$15),AND(P$29&gt;='Mapa de férias'!$G$15,P$29&lt;='Mapa de férias'!$H$15),AND(P$29&gt;='Mapa de férias'!$I$15,P$29&lt;='Mapa de férias'!$J$15))),"F",""))</f>
        <v/>
      </c>
      <c r="Q36" s="44">
        <f>IF(OR($B36="",Q$29=""),"",IF(AND(NETWORKDAYS(Q$29,Q$29,'Feriados'!$F$7:$F$22)=1,OR(AND(Q$29&gt;='Mapa de férias'!$E$15,Q$29&lt;='Mapa de férias'!$F$15),AND(Q$29&gt;='Mapa de férias'!$G$15,Q$29&lt;='Mapa de férias'!$H$15),AND(Q$29&gt;='Mapa de férias'!$I$15,Q$29&lt;='Mapa de férias'!$J$15))),"F",""))</f>
        <v/>
      </c>
      <c r="R36" s="44">
        <f>IF(OR($B36="",R$29=""),"",IF(AND(NETWORKDAYS(R$29,R$29,'Feriados'!$F$7:$F$22)=1,OR(AND(R$29&gt;='Mapa de férias'!$E$15,R$29&lt;='Mapa de férias'!$F$15),AND(R$29&gt;='Mapa de férias'!$G$15,R$29&lt;='Mapa de férias'!$H$15),AND(R$29&gt;='Mapa de férias'!$I$15,R$29&lt;='Mapa de férias'!$J$15))),"F",""))</f>
        <v/>
      </c>
      <c r="S36" s="44">
        <f>IF(OR($B36="",S$29=""),"",IF(AND(NETWORKDAYS(S$29,S$29,'Feriados'!$F$7:$F$22)=1,OR(AND(S$29&gt;='Mapa de férias'!$E$15,S$29&lt;='Mapa de férias'!$F$15),AND(S$29&gt;='Mapa de férias'!$G$15,S$29&lt;='Mapa de férias'!$H$15),AND(S$29&gt;='Mapa de férias'!$I$15,S$29&lt;='Mapa de férias'!$J$15))),"F",""))</f>
        <v/>
      </c>
      <c r="T36" s="44">
        <f>IF(OR($B36="",T$29=""),"",IF(AND(NETWORKDAYS(T$29,T$29,'Feriados'!$F$7:$F$22)=1,OR(AND(T$29&gt;='Mapa de férias'!$E$15,T$29&lt;='Mapa de férias'!$F$15),AND(T$29&gt;='Mapa de férias'!$G$15,T$29&lt;='Mapa de férias'!$H$15),AND(T$29&gt;='Mapa de férias'!$I$15,T$29&lt;='Mapa de férias'!$J$15))),"F",""))</f>
        <v/>
      </c>
      <c r="U36" s="44">
        <f>IF(OR($B36="",U$29=""),"",IF(AND(NETWORKDAYS(U$29,U$29,'Feriados'!$F$7:$F$22)=1,OR(AND(U$29&gt;='Mapa de férias'!$E$15,U$29&lt;='Mapa de férias'!$F$15),AND(U$29&gt;='Mapa de férias'!$G$15,U$29&lt;='Mapa de férias'!$H$15),AND(U$29&gt;='Mapa de férias'!$I$15,U$29&lt;='Mapa de férias'!$J$15))),"F",""))</f>
        <v/>
      </c>
      <c r="V36" s="44">
        <f>IF(OR($B36="",V$29=""),"",IF(AND(NETWORKDAYS(V$29,V$29,'Feriados'!$F$7:$F$22)=1,OR(AND(V$29&gt;='Mapa de férias'!$E$15,V$29&lt;='Mapa de férias'!$F$15),AND(V$29&gt;='Mapa de férias'!$G$15,V$29&lt;='Mapa de férias'!$H$15),AND(V$29&gt;='Mapa de férias'!$I$15,V$29&lt;='Mapa de férias'!$J$15))),"F",""))</f>
        <v/>
      </c>
      <c r="W36" s="44">
        <f>IF(OR($B36="",W$29=""),"",IF(AND(NETWORKDAYS(W$29,W$29,'Feriados'!$F$7:$F$22)=1,OR(AND(W$29&gt;='Mapa de férias'!$E$15,W$29&lt;='Mapa de férias'!$F$15),AND(W$29&gt;='Mapa de férias'!$G$15,W$29&lt;='Mapa de férias'!$H$15),AND(W$29&gt;='Mapa de férias'!$I$15,W$29&lt;='Mapa de férias'!$J$15))),"F",""))</f>
        <v/>
      </c>
      <c r="X36" s="44">
        <f>IF(OR($B36="",X$29=""),"",IF(AND(NETWORKDAYS(X$29,X$29,'Feriados'!$F$7:$F$22)=1,OR(AND(X$29&gt;='Mapa de férias'!$E$15,X$29&lt;='Mapa de férias'!$F$15),AND(X$29&gt;='Mapa de férias'!$G$15,X$29&lt;='Mapa de férias'!$H$15),AND(X$29&gt;='Mapa de férias'!$I$15,X$29&lt;='Mapa de férias'!$J$15))),"F",""))</f>
        <v/>
      </c>
      <c r="Y36" s="44">
        <f>IF(OR($B36="",Y$29=""),"",IF(AND(NETWORKDAYS(Y$29,Y$29,'Feriados'!$F$7:$F$22)=1,OR(AND(Y$29&gt;='Mapa de férias'!$E$15,Y$29&lt;='Mapa de férias'!$F$15),AND(Y$29&gt;='Mapa de férias'!$G$15,Y$29&lt;='Mapa de férias'!$H$15),AND(Y$29&gt;='Mapa de férias'!$I$15,Y$29&lt;='Mapa de férias'!$J$15))),"F",""))</f>
        <v/>
      </c>
      <c r="Z36" s="44">
        <f>IF(OR($B36="",Z$29=""),"",IF(AND(NETWORKDAYS(Z$29,Z$29,'Feriados'!$F$7:$F$22)=1,OR(AND(Z$29&gt;='Mapa de férias'!$E$15,Z$29&lt;='Mapa de férias'!$F$15),AND(Z$29&gt;='Mapa de férias'!$G$15,Z$29&lt;='Mapa de férias'!$H$15),AND(Z$29&gt;='Mapa de férias'!$I$15,Z$29&lt;='Mapa de férias'!$J$15))),"F",""))</f>
        <v/>
      </c>
      <c r="AA36" s="44">
        <f>IF(OR($B36="",AA$29=""),"",IF(AND(NETWORKDAYS(AA$29,AA$29,'Feriados'!$F$7:$F$22)=1,OR(AND(AA$29&gt;='Mapa de férias'!$E$15,AA$29&lt;='Mapa de férias'!$F$15),AND(AA$29&gt;='Mapa de férias'!$G$15,AA$29&lt;='Mapa de férias'!$H$15),AND(AA$29&gt;='Mapa de férias'!$I$15,AA$29&lt;='Mapa de férias'!$J$15))),"F",""))</f>
        <v/>
      </c>
      <c r="AB36" s="44">
        <f>IF(OR($B36="",AB$29=""),"",IF(AND(NETWORKDAYS(AB$29,AB$29,'Feriados'!$F$7:$F$22)=1,OR(AND(AB$29&gt;='Mapa de férias'!$E$15,AB$29&lt;='Mapa de férias'!$F$15),AND(AB$29&gt;='Mapa de férias'!$G$15,AB$29&lt;='Mapa de férias'!$H$15),AND(AB$29&gt;='Mapa de férias'!$I$15,AB$29&lt;='Mapa de férias'!$J$15))),"F",""))</f>
        <v/>
      </c>
      <c r="AC36" s="44">
        <f>IF(OR($B36="",AC$29=""),"",IF(AND(NETWORKDAYS(AC$29,AC$29,'Feriados'!$F$7:$F$22)=1,OR(AND(AC$29&gt;='Mapa de férias'!$E$15,AC$29&lt;='Mapa de férias'!$F$15),AND(AC$29&gt;='Mapa de férias'!$G$15,AC$29&lt;='Mapa de férias'!$H$15),AND(AC$29&gt;='Mapa de férias'!$I$15,AC$29&lt;='Mapa de férias'!$J$15))),"F",""))</f>
        <v/>
      </c>
      <c r="AD36" s="44">
        <f>IF(OR($B36="",AD$29=""),"",IF(AND(NETWORKDAYS(AD$29,AD$29,'Feriados'!$F$7:$F$22)=1,OR(AND(AD$29&gt;='Mapa de férias'!$E$15,AD$29&lt;='Mapa de férias'!$F$15),AND(AD$29&gt;='Mapa de férias'!$G$15,AD$29&lt;='Mapa de férias'!$H$15),AND(AD$29&gt;='Mapa de férias'!$I$15,AD$29&lt;='Mapa de férias'!$J$15))),"F",""))</f>
        <v/>
      </c>
      <c r="AE36" s="44">
        <f>IF(OR($B36="",AE$29=""),"",IF(AND(NETWORKDAYS(AE$29,AE$29,'Feriados'!$F$7:$F$22)=1,OR(AND(AE$29&gt;='Mapa de férias'!$E$15,AE$29&lt;='Mapa de férias'!$F$15),AND(AE$29&gt;='Mapa de férias'!$G$15,AE$29&lt;='Mapa de férias'!$H$15),AND(AE$29&gt;='Mapa de férias'!$I$15,AE$29&lt;='Mapa de férias'!$J$15))),"F",""))</f>
        <v/>
      </c>
      <c r="AF36" s="44">
        <f>IF(OR($B36="",AF$29=""),"",IF(AND(NETWORKDAYS(AF$29,AF$29,'Feriados'!$F$7:$F$22)=1,OR(AND(AF$29&gt;='Mapa de férias'!$E$15,AF$29&lt;='Mapa de férias'!$F$15),AND(AF$29&gt;='Mapa de férias'!$G$15,AF$29&lt;='Mapa de férias'!$H$15),AND(AF$29&gt;='Mapa de férias'!$I$15,AF$29&lt;='Mapa de férias'!$J$15))),"F",""))</f>
        <v/>
      </c>
      <c r="AG36" s="44">
        <f>IF(OR($B36="",AG$29=""),"",IF(AND(NETWORKDAYS(AG$29,AG$29,'Feriados'!$F$7:$F$22)=1,OR(AND(AG$29&gt;='Mapa de férias'!$E$15,AG$29&lt;='Mapa de férias'!$F$15),AND(AG$29&gt;='Mapa de férias'!$G$15,AG$29&lt;='Mapa de férias'!$H$15),AND(AG$29&gt;='Mapa de férias'!$I$15,AG$29&lt;='Mapa de férias'!$J$15))),"F",""))</f>
        <v/>
      </c>
      <c r="AH36" s="45">
        <f>IF($B36="","",COUNTIF(C36:AG36,"F"))</f>
        <v/>
      </c>
    </row>
    <row r="37" ht="15" customHeight="1">
      <c r="A37" s="42" t="n">
        <v>7</v>
      </c>
      <c r="B37" s="43">
        <f>IF('Mapa de férias'!$B$16="","",'Mapa de férias'!$B$16)</f>
        <v/>
      </c>
      <c r="C37" s="44">
        <f>IF(OR($B37="",C$29=""),"",IF(AND(NETWORKDAYS(C$29,C$29,'Feriados'!$F$7:$F$22)=1,OR(AND(C$29&gt;='Mapa de férias'!$E$16,C$29&lt;='Mapa de férias'!$F$16),AND(C$29&gt;='Mapa de férias'!$G$16,C$29&lt;='Mapa de férias'!$H$16),AND(C$29&gt;='Mapa de férias'!$I$16,C$29&lt;='Mapa de férias'!$J$16))),"F",""))</f>
        <v/>
      </c>
      <c r="D37" s="44">
        <f>IF(OR($B37="",D$29=""),"",IF(AND(NETWORKDAYS(D$29,D$29,'Feriados'!$F$7:$F$22)=1,OR(AND(D$29&gt;='Mapa de férias'!$E$16,D$29&lt;='Mapa de férias'!$F$16),AND(D$29&gt;='Mapa de férias'!$G$16,D$29&lt;='Mapa de férias'!$H$16),AND(D$29&gt;='Mapa de férias'!$I$16,D$29&lt;='Mapa de férias'!$J$16))),"F",""))</f>
        <v/>
      </c>
      <c r="E37" s="44">
        <f>IF(OR($B37="",E$29=""),"",IF(AND(NETWORKDAYS(E$29,E$29,'Feriados'!$F$7:$F$22)=1,OR(AND(E$29&gt;='Mapa de férias'!$E$16,E$29&lt;='Mapa de férias'!$F$16),AND(E$29&gt;='Mapa de férias'!$G$16,E$29&lt;='Mapa de férias'!$H$16),AND(E$29&gt;='Mapa de férias'!$I$16,E$29&lt;='Mapa de férias'!$J$16))),"F",""))</f>
        <v/>
      </c>
      <c r="F37" s="44">
        <f>IF(OR($B37="",F$29=""),"",IF(AND(NETWORKDAYS(F$29,F$29,'Feriados'!$F$7:$F$22)=1,OR(AND(F$29&gt;='Mapa de férias'!$E$16,F$29&lt;='Mapa de férias'!$F$16),AND(F$29&gt;='Mapa de férias'!$G$16,F$29&lt;='Mapa de férias'!$H$16),AND(F$29&gt;='Mapa de férias'!$I$16,F$29&lt;='Mapa de férias'!$J$16))),"F",""))</f>
        <v/>
      </c>
      <c r="G37" s="44">
        <f>IF(OR($B37="",G$29=""),"",IF(AND(NETWORKDAYS(G$29,G$29,'Feriados'!$F$7:$F$22)=1,OR(AND(G$29&gt;='Mapa de férias'!$E$16,G$29&lt;='Mapa de férias'!$F$16),AND(G$29&gt;='Mapa de férias'!$G$16,G$29&lt;='Mapa de férias'!$H$16),AND(G$29&gt;='Mapa de férias'!$I$16,G$29&lt;='Mapa de férias'!$J$16))),"F",""))</f>
        <v/>
      </c>
      <c r="H37" s="44">
        <f>IF(OR($B37="",H$29=""),"",IF(AND(NETWORKDAYS(H$29,H$29,'Feriados'!$F$7:$F$22)=1,OR(AND(H$29&gt;='Mapa de férias'!$E$16,H$29&lt;='Mapa de férias'!$F$16),AND(H$29&gt;='Mapa de férias'!$G$16,H$29&lt;='Mapa de férias'!$H$16),AND(H$29&gt;='Mapa de férias'!$I$16,H$29&lt;='Mapa de férias'!$J$16))),"F",""))</f>
        <v/>
      </c>
      <c r="I37" s="44">
        <f>IF(OR($B37="",I$29=""),"",IF(AND(NETWORKDAYS(I$29,I$29,'Feriados'!$F$7:$F$22)=1,OR(AND(I$29&gt;='Mapa de férias'!$E$16,I$29&lt;='Mapa de férias'!$F$16),AND(I$29&gt;='Mapa de férias'!$G$16,I$29&lt;='Mapa de férias'!$H$16),AND(I$29&gt;='Mapa de férias'!$I$16,I$29&lt;='Mapa de férias'!$J$16))),"F",""))</f>
        <v/>
      </c>
      <c r="J37" s="44">
        <f>IF(OR($B37="",J$29=""),"",IF(AND(NETWORKDAYS(J$29,J$29,'Feriados'!$F$7:$F$22)=1,OR(AND(J$29&gt;='Mapa de férias'!$E$16,J$29&lt;='Mapa de férias'!$F$16),AND(J$29&gt;='Mapa de férias'!$G$16,J$29&lt;='Mapa de férias'!$H$16),AND(J$29&gt;='Mapa de férias'!$I$16,J$29&lt;='Mapa de férias'!$J$16))),"F",""))</f>
        <v/>
      </c>
      <c r="K37" s="44">
        <f>IF(OR($B37="",K$29=""),"",IF(AND(NETWORKDAYS(K$29,K$29,'Feriados'!$F$7:$F$22)=1,OR(AND(K$29&gt;='Mapa de férias'!$E$16,K$29&lt;='Mapa de férias'!$F$16),AND(K$29&gt;='Mapa de férias'!$G$16,K$29&lt;='Mapa de férias'!$H$16),AND(K$29&gt;='Mapa de férias'!$I$16,K$29&lt;='Mapa de férias'!$J$16))),"F",""))</f>
        <v/>
      </c>
      <c r="L37" s="44">
        <f>IF(OR($B37="",L$29=""),"",IF(AND(NETWORKDAYS(L$29,L$29,'Feriados'!$F$7:$F$22)=1,OR(AND(L$29&gt;='Mapa de férias'!$E$16,L$29&lt;='Mapa de férias'!$F$16),AND(L$29&gt;='Mapa de férias'!$G$16,L$29&lt;='Mapa de férias'!$H$16),AND(L$29&gt;='Mapa de férias'!$I$16,L$29&lt;='Mapa de férias'!$J$16))),"F",""))</f>
        <v/>
      </c>
      <c r="M37" s="44">
        <f>IF(OR($B37="",M$29=""),"",IF(AND(NETWORKDAYS(M$29,M$29,'Feriados'!$F$7:$F$22)=1,OR(AND(M$29&gt;='Mapa de férias'!$E$16,M$29&lt;='Mapa de férias'!$F$16),AND(M$29&gt;='Mapa de férias'!$G$16,M$29&lt;='Mapa de férias'!$H$16),AND(M$29&gt;='Mapa de férias'!$I$16,M$29&lt;='Mapa de férias'!$J$16))),"F",""))</f>
        <v/>
      </c>
      <c r="N37" s="44">
        <f>IF(OR($B37="",N$29=""),"",IF(AND(NETWORKDAYS(N$29,N$29,'Feriados'!$F$7:$F$22)=1,OR(AND(N$29&gt;='Mapa de férias'!$E$16,N$29&lt;='Mapa de férias'!$F$16),AND(N$29&gt;='Mapa de férias'!$G$16,N$29&lt;='Mapa de férias'!$H$16),AND(N$29&gt;='Mapa de férias'!$I$16,N$29&lt;='Mapa de férias'!$J$16))),"F",""))</f>
        <v/>
      </c>
      <c r="O37" s="44">
        <f>IF(OR($B37="",O$29=""),"",IF(AND(NETWORKDAYS(O$29,O$29,'Feriados'!$F$7:$F$22)=1,OR(AND(O$29&gt;='Mapa de férias'!$E$16,O$29&lt;='Mapa de férias'!$F$16),AND(O$29&gt;='Mapa de férias'!$G$16,O$29&lt;='Mapa de férias'!$H$16),AND(O$29&gt;='Mapa de férias'!$I$16,O$29&lt;='Mapa de férias'!$J$16))),"F",""))</f>
        <v/>
      </c>
      <c r="P37" s="44">
        <f>IF(OR($B37="",P$29=""),"",IF(AND(NETWORKDAYS(P$29,P$29,'Feriados'!$F$7:$F$22)=1,OR(AND(P$29&gt;='Mapa de férias'!$E$16,P$29&lt;='Mapa de férias'!$F$16),AND(P$29&gt;='Mapa de férias'!$G$16,P$29&lt;='Mapa de férias'!$H$16),AND(P$29&gt;='Mapa de férias'!$I$16,P$29&lt;='Mapa de férias'!$J$16))),"F",""))</f>
        <v/>
      </c>
      <c r="Q37" s="44">
        <f>IF(OR($B37="",Q$29=""),"",IF(AND(NETWORKDAYS(Q$29,Q$29,'Feriados'!$F$7:$F$22)=1,OR(AND(Q$29&gt;='Mapa de férias'!$E$16,Q$29&lt;='Mapa de férias'!$F$16),AND(Q$29&gt;='Mapa de férias'!$G$16,Q$29&lt;='Mapa de férias'!$H$16),AND(Q$29&gt;='Mapa de férias'!$I$16,Q$29&lt;='Mapa de férias'!$J$16))),"F",""))</f>
        <v/>
      </c>
      <c r="R37" s="44">
        <f>IF(OR($B37="",R$29=""),"",IF(AND(NETWORKDAYS(R$29,R$29,'Feriados'!$F$7:$F$22)=1,OR(AND(R$29&gt;='Mapa de férias'!$E$16,R$29&lt;='Mapa de férias'!$F$16),AND(R$29&gt;='Mapa de férias'!$G$16,R$29&lt;='Mapa de férias'!$H$16),AND(R$29&gt;='Mapa de férias'!$I$16,R$29&lt;='Mapa de férias'!$J$16))),"F",""))</f>
        <v/>
      </c>
      <c r="S37" s="44">
        <f>IF(OR($B37="",S$29=""),"",IF(AND(NETWORKDAYS(S$29,S$29,'Feriados'!$F$7:$F$22)=1,OR(AND(S$29&gt;='Mapa de férias'!$E$16,S$29&lt;='Mapa de férias'!$F$16),AND(S$29&gt;='Mapa de férias'!$G$16,S$29&lt;='Mapa de férias'!$H$16),AND(S$29&gt;='Mapa de férias'!$I$16,S$29&lt;='Mapa de férias'!$J$16))),"F",""))</f>
        <v/>
      </c>
      <c r="T37" s="44">
        <f>IF(OR($B37="",T$29=""),"",IF(AND(NETWORKDAYS(T$29,T$29,'Feriados'!$F$7:$F$22)=1,OR(AND(T$29&gt;='Mapa de férias'!$E$16,T$29&lt;='Mapa de férias'!$F$16),AND(T$29&gt;='Mapa de férias'!$G$16,T$29&lt;='Mapa de férias'!$H$16),AND(T$29&gt;='Mapa de férias'!$I$16,T$29&lt;='Mapa de férias'!$J$16))),"F",""))</f>
        <v/>
      </c>
      <c r="U37" s="44">
        <f>IF(OR($B37="",U$29=""),"",IF(AND(NETWORKDAYS(U$29,U$29,'Feriados'!$F$7:$F$22)=1,OR(AND(U$29&gt;='Mapa de férias'!$E$16,U$29&lt;='Mapa de férias'!$F$16),AND(U$29&gt;='Mapa de férias'!$G$16,U$29&lt;='Mapa de férias'!$H$16),AND(U$29&gt;='Mapa de férias'!$I$16,U$29&lt;='Mapa de férias'!$J$16))),"F",""))</f>
        <v/>
      </c>
      <c r="V37" s="44">
        <f>IF(OR($B37="",V$29=""),"",IF(AND(NETWORKDAYS(V$29,V$29,'Feriados'!$F$7:$F$22)=1,OR(AND(V$29&gt;='Mapa de férias'!$E$16,V$29&lt;='Mapa de férias'!$F$16),AND(V$29&gt;='Mapa de férias'!$G$16,V$29&lt;='Mapa de férias'!$H$16),AND(V$29&gt;='Mapa de férias'!$I$16,V$29&lt;='Mapa de férias'!$J$16))),"F",""))</f>
        <v/>
      </c>
      <c r="W37" s="44">
        <f>IF(OR($B37="",W$29=""),"",IF(AND(NETWORKDAYS(W$29,W$29,'Feriados'!$F$7:$F$22)=1,OR(AND(W$29&gt;='Mapa de férias'!$E$16,W$29&lt;='Mapa de férias'!$F$16),AND(W$29&gt;='Mapa de férias'!$G$16,W$29&lt;='Mapa de férias'!$H$16),AND(W$29&gt;='Mapa de férias'!$I$16,W$29&lt;='Mapa de férias'!$J$16))),"F",""))</f>
        <v/>
      </c>
      <c r="X37" s="44">
        <f>IF(OR($B37="",X$29=""),"",IF(AND(NETWORKDAYS(X$29,X$29,'Feriados'!$F$7:$F$22)=1,OR(AND(X$29&gt;='Mapa de férias'!$E$16,X$29&lt;='Mapa de férias'!$F$16),AND(X$29&gt;='Mapa de férias'!$G$16,X$29&lt;='Mapa de férias'!$H$16),AND(X$29&gt;='Mapa de férias'!$I$16,X$29&lt;='Mapa de férias'!$J$16))),"F",""))</f>
        <v/>
      </c>
      <c r="Y37" s="44">
        <f>IF(OR($B37="",Y$29=""),"",IF(AND(NETWORKDAYS(Y$29,Y$29,'Feriados'!$F$7:$F$22)=1,OR(AND(Y$29&gt;='Mapa de férias'!$E$16,Y$29&lt;='Mapa de férias'!$F$16),AND(Y$29&gt;='Mapa de férias'!$G$16,Y$29&lt;='Mapa de férias'!$H$16),AND(Y$29&gt;='Mapa de férias'!$I$16,Y$29&lt;='Mapa de férias'!$J$16))),"F",""))</f>
        <v/>
      </c>
      <c r="Z37" s="44">
        <f>IF(OR($B37="",Z$29=""),"",IF(AND(NETWORKDAYS(Z$29,Z$29,'Feriados'!$F$7:$F$22)=1,OR(AND(Z$29&gt;='Mapa de férias'!$E$16,Z$29&lt;='Mapa de férias'!$F$16),AND(Z$29&gt;='Mapa de férias'!$G$16,Z$29&lt;='Mapa de férias'!$H$16),AND(Z$29&gt;='Mapa de férias'!$I$16,Z$29&lt;='Mapa de férias'!$J$16))),"F",""))</f>
        <v/>
      </c>
      <c r="AA37" s="44">
        <f>IF(OR($B37="",AA$29=""),"",IF(AND(NETWORKDAYS(AA$29,AA$29,'Feriados'!$F$7:$F$22)=1,OR(AND(AA$29&gt;='Mapa de férias'!$E$16,AA$29&lt;='Mapa de férias'!$F$16),AND(AA$29&gt;='Mapa de férias'!$G$16,AA$29&lt;='Mapa de férias'!$H$16),AND(AA$29&gt;='Mapa de férias'!$I$16,AA$29&lt;='Mapa de férias'!$J$16))),"F",""))</f>
        <v/>
      </c>
      <c r="AB37" s="44">
        <f>IF(OR($B37="",AB$29=""),"",IF(AND(NETWORKDAYS(AB$29,AB$29,'Feriados'!$F$7:$F$22)=1,OR(AND(AB$29&gt;='Mapa de férias'!$E$16,AB$29&lt;='Mapa de férias'!$F$16),AND(AB$29&gt;='Mapa de férias'!$G$16,AB$29&lt;='Mapa de férias'!$H$16),AND(AB$29&gt;='Mapa de férias'!$I$16,AB$29&lt;='Mapa de férias'!$J$16))),"F",""))</f>
        <v/>
      </c>
      <c r="AC37" s="44">
        <f>IF(OR($B37="",AC$29=""),"",IF(AND(NETWORKDAYS(AC$29,AC$29,'Feriados'!$F$7:$F$22)=1,OR(AND(AC$29&gt;='Mapa de férias'!$E$16,AC$29&lt;='Mapa de férias'!$F$16),AND(AC$29&gt;='Mapa de férias'!$G$16,AC$29&lt;='Mapa de férias'!$H$16),AND(AC$29&gt;='Mapa de férias'!$I$16,AC$29&lt;='Mapa de férias'!$J$16))),"F",""))</f>
        <v/>
      </c>
      <c r="AD37" s="44">
        <f>IF(OR($B37="",AD$29=""),"",IF(AND(NETWORKDAYS(AD$29,AD$29,'Feriados'!$F$7:$F$22)=1,OR(AND(AD$29&gt;='Mapa de férias'!$E$16,AD$29&lt;='Mapa de férias'!$F$16),AND(AD$29&gt;='Mapa de férias'!$G$16,AD$29&lt;='Mapa de férias'!$H$16),AND(AD$29&gt;='Mapa de férias'!$I$16,AD$29&lt;='Mapa de férias'!$J$16))),"F",""))</f>
        <v/>
      </c>
      <c r="AE37" s="44">
        <f>IF(OR($B37="",AE$29=""),"",IF(AND(NETWORKDAYS(AE$29,AE$29,'Feriados'!$F$7:$F$22)=1,OR(AND(AE$29&gt;='Mapa de férias'!$E$16,AE$29&lt;='Mapa de férias'!$F$16),AND(AE$29&gt;='Mapa de férias'!$G$16,AE$29&lt;='Mapa de férias'!$H$16),AND(AE$29&gt;='Mapa de férias'!$I$16,AE$29&lt;='Mapa de férias'!$J$16))),"F",""))</f>
        <v/>
      </c>
      <c r="AF37" s="44">
        <f>IF(OR($B37="",AF$29=""),"",IF(AND(NETWORKDAYS(AF$29,AF$29,'Feriados'!$F$7:$F$22)=1,OR(AND(AF$29&gt;='Mapa de férias'!$E$16,AF$29&lt;='Mapa de férias'!$F$16),AND(AF$29&gt;='Mapa de férias'!$G$16,AF$29&lt;='Mapa de férias'!$H$16),AND(AF$29&gt;='Mapa de férias'!$I$16,AF$29&lt;='Mapa de férias'!$J$16))),"F",""))</f>
        <v/>
      </c>
      <c r="AG37" s="44">
        <f>IF(OR($B37="",AG$29=""),"",IF(AND(NETWORKDAYS(AG$29,AG$29,'Feriados'!$F$7:$F$22)=1,OR(AND(AG$29&gt;='Mapa de férias'!$E$16,AG$29&lt;='Mapa de férias'!$F$16),AND(AG$29&gt;='Mapa de férias'!$G$16,AG$29&lt;='Mapa de férias'!$H$16),AND(AG$29&gt;='Mapa de férias'!$I$16,AG$29&lt;='Mapa de férias'!$J$16))),"F",""))</f>
        <v/>
      </c>
      <c r="AH37" s="45">
        <f>IF($B37="","",COUNTIF(C37:AG37,"F"))</f>
        <v/>
      </c>
    </row>
    <row r="38" ht="15" customHeight="1">
      <c r="A38" s="42" t="n">
        <v>8</v>
      </c>
      <c r="B38" s="43">
        <f>IF('Mapa de férias'!$B$17="","",'Mapa de férias'!$B$17)</f>
        <v/>
      </c>
      <c r="C38" s="44">
        <f>IF(OR($B38="",C$29=""),"",IF(AND(NETWORKDAYS(C$29,C$29,'Feriados'!$F$7:$F$22)=1,OR(AND(C$29&gt;='Mapa de férias'!$E$17,C$29&lt;='Mapa de férias'!$F$17),AND(C$29&gt;='Mapa de férias'!$G$17,C$29&lt;='Mapa de férias'!$H$17),AND(C$29&gt;='Mapa de férias'!$I$17,C$29&lt;='Mapa de férias'!$J$17))),"F",""))</f>
        <v/>
      </c>
      <c r="D38" s="44">
        <f>IF(OR($B38="",D$29=""),"",IF(AND(NETWORKDAYS(D$29,D$29,'Feriados'!$F$7:$F$22)=1,OR(AND(D$29&gt;='Mapa de férias'!$E$17,D$29&lt;='Mapa de férias'!$F$17),AND(D$29&gt;='Mapa de férias'!$G$17,D$29&lt;='Mapa de férias'!$H$17),AND(D$29&gt;='Mapa de férias'!$I$17,D$29&lt;='Mapa de férias'!$J$17))),"F",""))</f>
        <v/>
      </c>
      <c r="E38" s="44">
        <f>IF(OR($B38="",E$29=""),"",IF(AND(NETWORKDAYS(E$29,E$29,'Feriados'!$F$7:$F$22)=1,OR(AND(E$29&gt;='Mapa de férias'!$E$17,E$29&lt;='Mapa de férias'!$F$17),AND(E$29&gt;='Mapa de férias'!$G$17,E$29&lt;='Mapa de férias'!$H$17),AND(E$29&gt;='Mapa de férias'!$I$17,E$29&lt;='Mapa de férias'!$J$17))),"F",""))</f>
        <v/>
      </c>
      <c r="F38" s="44">
        <f>IF(OR($B38="",F$29=""),"",IF(AND(NETWORKDAYS(F$29,F$29,'Feriados'!$F$7:$F$22)=1,OR(AND(F$29&gt;='Mapa de férias'!$E$17,F$29&lt;='Mapa de férias'!$F$17),AND(F$29&gt;='Mapa de férias'!$G$17,F$29&lt;='Mapa de férias'!$H$17),AND(F$29&gt;='Mapa de férias'!$I$17,F$29&lt;='Mapa de férias'!$J$17))),"F",""))</f>
        <v/>
      </c>
      <c r="G38" s="44">
        <f>IF(OR($B38="",G$29=""),"",IF(AND(NETWORKDAYS(G$29,G$29,'Feriados'!$F$7:$F$22)=1,OR(AND(G$29&gt;='Mapa de férias'!$E$17,G$29&lt;='Mapa de férias'!$F$17),AND(G$29&gt;='Mapa de férias'!$G$17,G$29&lt;='Mapa de férias'!$H$17),AND(G$29&gt;='Mapa de férias'!$I$17,G$29&lt;='Mapa de férias'!$J$17))),"F",""))</f>
        <v/>
      </c>
      <c r="H38" s="44">
        <f>IF(OR($B38="",H$29=""),"",IF(AND(NETWORKDAYS(H$29,H$29,'Feriados'!$F$7:$F$22)=1,OR(AND(H$29&gt;='Mapa de férias'!$E$17,H$29&lt;='Mapa de férias'!$F$17),AND(H$29&gt;='Mapa de férias'!$G$17,H$29&lt;='Mapa de férias'!$H$17),AND(H$29&gt;='Mapa de férias'!$I$17,H$29&lt;='Mapa de férias'!$J$17))),"F",""))</f>
        <v/>
      </c>
      <c r="I38" s="44">
        <f>IF(OR($B38="",I$29=""),"",IF(AND(NETWORKDAYS(I$29,I$29,'Feriados'!$F$7:$F$22)=1,OR(AND(I$29&gt;='Mapa de férias'!$E$17,I$29&lt;='Mapa de férias'!$F$17),AND(I$29&gt;='Mapa de férias'!$G$17,I$29&lt;='Mapa de férias'!$H$17),AND(I$29&gt;='Mapa de férias'!$I$17,I$29&lt;='Mapa de férias'!$J$17))),"F",""))</f>
        <v/>
      </c>
      <c r="J38" s="44">
        <f>IF(OR($B38="",J$29=""),"",IF(AND(NETWORKDAYS(J$29,J$29,'Feriados'!$F$7:$F$22)=1,OR(AND(J$29&gt;='Mapa de férias'!$E$17,J$29&lt;='Mapa de férias'!$F$17),AND(J$29&gt;='Mapa de férias'!$G$17,J$29&lt;='Mapa de férias'!$H$17),AND(J$29&gt;='Mapa de férias'!$I$17,J$29&lt;='Mapa de férias'!$J$17))),"F",""))</f>
        <v/>
      </c>
      <c r="K38" s="44">
        <f>IF(OR($B38="",K$29=""),"",IF(AND(NETWORKDAYS(K$29,K$29,'Feriados'!$F$7:$F$22)=1,OR(AND(K$29&gt;='Mapa de férias'!$E$17,K$29&lt;='Mapa de férias'!$F$17),AND(K$29&gt;='Mapa de férias'!$G$17,K$29&lt;='Mapa de férias'!$H$17),AND(K$29&gt;='Mapa de férias'!$I$17,K$29&lt;='Mapa de férias'!$J$17))),"F",""))</f>
        <v/>
      </c>
      <c r="L38" s="44">
        <f>IF(OR($B38="",L$29=""),"",IF(AND(NETWORKDAYS(L$29,L$29,'Feriados'!$F$7:$F$22)=1,OR(AND(L$29&gt;='Mapa de férias'!$E$17,L$29&lt;='Mapa de férias'!$F$17),AND(L$29&gt;='Mapa de férias'!$G$17,L$29&lt;='Mapa de férias'!$H$17),AND(L$29&gt;='Mapa de férias'!$I$17,L$29&lt;='Mapa de férias'!$J$17))),"F",""))</f>
        <v/>
      </c>
      <c r="M38" s="44">
        <f>IF(OR($B38="",M$29=""),"",IF(AND(NETWORKDAYS(M$29,M$29,'Feriados'!$F$7:$F$22)=1,OR(AND(M$29&gt;='Mapa de férias'!$E$17,M$29&lt;='Mapa de férias'!$F$17),AND(M$29&gt;='Mapa de férias'!$G$17,M$29&lt;='Mapa de férias'!$H$17),AND(M$29&gt;='Mapa de férias'!$I$17,M$29&lt;='Mapa de férias'!$J$17))),"F",""))</f>
        <v/>
      </c>
      <c r="N38" s="44">
        <f>IF(OR($B38="",N$29=""),"",IF(AND(NETWORKDAYS(N$29,N$29,'Feriados'!$F$7:$F$22)=1,OR(AND(N$29&gt;='Mapa de férias'!$E$17,N$29&lt;='Mapa de férias'!$F$17),AND(N$29&gt;='Mapa de férias'!$G$17,N$29&lt;='Mapa de férias'!$H$17),AND(N$29&gt;='Mapa de férias'!$I$17,N$29&lt;='Mapa de férias'!$J$17))),"F",""))</f>
        <v/>
      </c>
      <c r="O38" s="44">
        <f>IF(OR($B38="",O$29=""),"",IF(AND(NETWORKDAYS(O$29,O$29,'Feriados'!$F$7:$F$22)=1,OR(AND(O$29&gt;='Mapa de férias'!$E$17,O$29&lt;='Mapa de férias'!$F$17),AND(O$29&gt;='Mapa de férias'!$G$17,O$29&lt;='Mapa de férias'!$H$17),AND(O$29&gt;='Mapa de férias'!$I$17,O$29&lt;='Mapa de férias'!$J$17))),"F",""))</f>
        <v/>
      </c>
      <c r="P38" s="44">
        <f>IF(OR($B38="",P$29=""),"",IF(AND(NETWORKDAYS(P$29,P$29,'Feriados'!$F$7:$F$22)=1,OR(AND(P$29&gt;='Mapa de férias'!$E$17,P$29&lt;='Mapa de férias'!$F$17),AND(P$29&gt;='Mapa de férias'!$G$17,P$29&lt;='Mapa de férias'!$H$17),AND(P$29&gt;='Mapa de férias'!$I$17,P$29&lt;='Mapa de férias'!$J$17))),"F",""))</f>
        <v/>
      </c>
      <c r="Q38" s="44">
        <f>IF(OR($B38="",Q$29=""),"",IF(AND(NETWORKDAYS(Q$29,Q$29,'Feriados'!$F$7:$F$22)=1,OR(AND(Q$29&gt;='Mapa de férias'!$E$17,Q$29&lt;='Mapa de férias'!$F$17),AND(Q$29&gt;='Mapa de férias'!$G$17,Q$29&lt;='Mapa de férias'!$H$17),AND(Q$29&gt;='Mapa de férias'!$I$17,Q$29&lt;='Mapa de férias'!$J$17))),"F",""))</f>
        <v/>
      </c>
      <c r="R38" s="44">
        <f>IF(OR($B38="",R$29=""),"",IF(AND(NETWORKDAYS(R$29,R$29,'Feriados'!$F$7:$F$22)=1,OR(AND(R$29&gt;='Mapa de férias'!$E$17,R$29&lt;='Mapa de férias'!$F$17),AND(R$29&gt;='Mapa de férias'!$G$17,R$29&lt;='Mapa de férias'!$H$17),AND(R$29&gt;='Mapa de férias'!$I$17,R$29&lt;='Mapa de férias'!$J$17))),"F",""))</f>
        <v/>
      </c>
      <c r="S38" s="44">
        <f>IF(OR($B38="",S$29=""),"",IF(AND(NETWORKDAYS(S$29,S$29,'Feriados'!$F$7:$F$22)=1,OR(AND(S$29&gt;='Mapa de férias'!$E$17,S$29&lt;='Mapa de férias'!$F$17),AND(S$29&gt;='Mapa de férias'!$G$17,S$29&lt;='Mapa de férias'!$H$17),AND(S$29&gt;='Mapa de férias'!$I$17,S$29&lt;='Mapa de férias'!$J$17))),"F",""))</f>
        <v/>
      </c>
      <c r="T38" s="44">
        <f>IF(OR($B38="",T$29=""),"",IF(AND(NETWORKDAYS(T$29,T$29,'Feriados'!$F$7:$F$22)=1,OR(AND(T$29&gt;='Mapa de férias'!$E$17,T$29&lt;='Mapa de férias'!$F$17),AND(T$29&gt;='Mapa de férias'!$G$17,T$29&lt;='Mapa de férias'!$H$17),AND(T$29&gt;='Mapa de férias'!$I$17,T$29&lt;='Mapa de férias'!$J$17))),"F",""))</f>
        <v/>
      </c>
      <c r="U38" s="44">
        <f>IF(OR($B38="",U$29=""),"",IF(AND(NETWORKDAYS(U$29,U$29,'Feriados'!$F$7:$F$22)=1,OR(AND(U$29&gt;='Mapa de férias'!$E$17,U$29&lt;='Mapa de férias'!$F$17),AND(U$29&gt;='Mapa de férias'!$G$17,U$29&lt;='Mapa de férias'!$H$17),AND(U$29&gt;='Mapa de férias'!$I$17,U$29&lt;='Mapa de férias'!$J$17))),"F",""))</f>
        <v/>
      </c>
      <c r="V38" s="44">
        <f>IF(OR($B38="",V$29=""),"",IF(AND(NETWORKDAYS(V$29,V$29,'Feriados'!$F$7:$F$22)=1,OR(AND(V$29&gt;='Mapa de férias'!$E$17,V$29&lt;='Mapa de férias'!$F$17),AND(V$29&gt;='Mapa de férias'!$G$17,V$29&lt;='Mapa de férias'!$H$17),AND(V$29&gt;='Mapa de férias'!$I$17,V$29&lt;='Mapa de férias'!$J$17))),"F",""))</f>
        <v/>
      </c>
      <c r="W38" s="44">
        <f>IF(OR($B38="",W$29=""),"",IF(AND(NETWORKDAYS(W$29,W$29,'Feriados'!$F$7:$F$22)=1,OR(AND(W$29&gt;='Mapa de férias'!$E$17,W$29&lt;='Mapa de férias'!$F$17),AND(W$29&gt;='Mapa de férias'!$G$17,W$29&lt;='Mapa de férias'!$H$17),AND(W$29&gt;='Mapa de férias'!$I$17,W$29&lt;='Mapa de férias'!$J$17))),"F",""))</f>
        <v/>
      </c>
      <c r="X38" s="44">
        <f>IF(OR($B38="",X$29=""),"",IF(AND(NETWORKDAYS(X$29,X$29,'Feriados'!$F$7:$F$22)=1,OR(AND(X$29&gt;='Mapa de férias'!$E$17,X$29&lt;='Mapa de férias'!$F$17),AND(X$29&gt;='Mapa de férias'!$G$17,X$29&lt;='Mapa de férias'!$H$17),AND(X$29&gt;='Mapa de férias'!$I$17,X$29&lt;='Mapa de férias'!$J$17))),"F",""))</f>
        <v/>
      </c>
      <c r="Y38" s="44">
        <f>IF(OR($B38="",Y$29=""),"",IF(AND(NETWORKDAYS(Y$29,Y$29,'Feriados'!$F$7:$F$22)=1,OR(AND(Y$29&gt;='Mapa de férias'!$E$17,Y$29&lt;='Mapa de férias'!$F$17),AND(Y$29&gt;='Mapa de férias'!$G$17,Y$29&lt;='Mapa de férias'!$H$17),AND(Y$29&gt;='Mapa de férias'!$I$17,Y$29&lt;='Mapa de férias'!$J$17))),"F",""))</f>
        <v/>
      </c>
      <c r="Z38" s="44">
        <f>IF(OR($B38="",Z$29=""),"",IF(AND(NETWORKDAYS(Z$29,Z$29,'Feriados'!$F$7:$F$22)=1,OR(AND(Z$29&gt;='Mapa de férias'!$E$17,Z$29&lt;='Mapa de férias'!$F$17),AND(Z$29&gt;='Mapa de férias'!$G$17,Z$29&lt;='Mapa de férias'!$H$17),AND(Z$29&gt;='Mapa de férias'!$I$17,Z$29&lt;='Mapa de férias'!$J$17))),"F",""))</f>
        <v/>
      </c>
      <c r="AA38" s="44">
        <f>IF(OR($B38="",AA$29=""),"",IF(AND(NETWORKDAYS(AA$29,AA$29,'Feriados'!$F$7:$F$22)=1,OR(AND(AA$29&gt;='Mapa de férias'!$E$17,AA$29&lt;='Mapa de férias'!$F$17),AND(AA$29&gt;='Mapa de férias'!$G$17,AA$29&lt;='Mapa de férias'!$H$17),AND(AA$29&gt;='Mapa de férias'!$I$17,AA$29&lt;='Mapa de férias'!$J$17))),"F",""))</f>
        <v/>
      </c>
      <c r="AB38" s="44">
        <f>IF(OR($B38="",AB$29=""),"",IF(AND(NETWORKDAYS(AB$29,AB$29,'Feriados'!$F$7:$F$22)=1,OR(AND(AB$29&gt;='Mapa de férias'!$E$17,AB$29&lt;='Mapa de férias'!$F$17),AND(AB$29&gt;='Mapa de férias'!$G$17,AB$29&lt;='Mapa de férias'!$H$17),AND(AB$29&gt;='Mapa de férias'!$I$17,AB$29&lt;='Mapa de férias'!$J$17))),"F",""))</f>
        <v/>
      </c>
      <c r="AC38" s="44">
        <f>IF(OR($B38="",AC$29=""),"",IF(AND(NETWORKDAYS(AC$29,AC$29,'Feriados'!$F$7:$F$22)=1,OR(AND(AC$29&gt;='Mapa de férias'!$E$17,AC$29&lt;='Mapa de férias'!$F$17),AND(AC$29&gt;='Mapa de férias'!$G$17,AC$29&lt;='Mapa de férias'!$H$17),AND(AC$29&gt;='Mapa de férias'!$I$17,AC$29&lt;='Mapa de férias'!$J$17))),"F",""))</f>
        <v/>
      </c>
      <c r="AD38" s="44">
        <f>IF(OR($B38="",AD$29=""),"",IF(AND(NETWORKDAYS(AD$29,AD$29,'Feriados'!$F$7:$F$22)=1,OR(AND(AD$29&gt;='Mapa de férias'!$E$17,AD$29&lt;='Mapa de férias'!$F$17),AND(AD$29&gt;='Mapa de férias'!$G$17,AD$29&lt;='Mapa de férias'!$H$17),AND(AD$29&gt;='Mapa de férias'!$I$17,AD$29&lt;='Mapa de férias'!$J$17))),"F",""))</f>
        <v/>
      </c>
      <c r="AE38" s="44">
        <f>IF(OR($B38="",AE$29=""),"",IF(AND(NETWORKDAYS(AE$29,AE$29,'Feriados'!$F$7:$F$22)=1,OR(AND(AE$29&gt;='Mapa de férias'!$E$17,AE$29&lt;='Mapa de férias'!$F$17),AND(AE$29&gt;='Mapa de férias'!$G$17,AE$29&lt;='Mapa de férias'!$H$17),AND(AE$29&gt;='Mapa de férias'!$I$17,AE$29&lt;='Mapa de férias'!$J$17))),"F",""))</f>
        <v/>
      </c>
      <c r="AF38" s="44">
        <f>IF(OR($B38="",AF$29=""),"",IF(AND(NETWORKDAYS(AF$29,AF$29,'Feriados'!$F$7:$F$22)=1,OR(AND(AF$29&gt;='Mapa de férias'!$E$17,AF$29&lt;='Mapa de férias'!$F$17),AND(AF$29&gt;='Mapa de férias'!$G$17,AF$29&lt;='Mapa de férias'!$H$17),AND(AF$29&gt;='Mapa de férias'!$I$17,AF$29&lt;='Mapa de férias'!$J$17))),"F",""))</f>
        <v/>
      </c>
      <c r="AG38" s="44">
        <f>IF(OR($B38="",AG$29=""),"",IF(AND(NETWORKDAYS(AG$29,AG$29,'Feriados'!$F$7:$F$22)=1,OR(AND(AG$29&gt;='Mapa de férias'!$E$17,AG$29&lt;='Mapa de férias'!$F$17),AND(AG$29&gt;='Mapa de férias'!$G$17,AG$29&lt;='Mapa de férias'!$H$17),AND(AG$29&gt;='Mapa de férias'!$I$17,AG$29&lt;='Mapa de férias'!$J$17))),"F",""))</f>
        <v/>
      </c>
      <c r="AH38" s="45">
        <f>IF($B38="","",COUNTIF(C38:AG38,"F"))</f>
        <v/>
      </c>
    </row>
    <row r="39" ht="15" customHeight="1">
      <c r="A39" s="42" t="n">
        <v>9</v>
      </c>
      <c r="B39" s="43">
        <f>IF('Mapa de férias'!$B$18="","",'Mapa de férias'!$B$18)</f>
        <v/>
      </c>
      <c r="C39" s="44">
        <f>IF(OR($B39="",C$29=""),"",IF(AND(NETWORKDAYS(C$29,C$29,'Feriados'!$F$7:$F$22)=1,OR(AND(C$29&gt;='Mapa de férias'!$E$18,C$29&lt;='Mapa de férias'!$F$18),AND(C$29&gt;='Mapa de férias'!$G$18,C$29&lt;='Mapa de férias'!$H$18),AND(C$29&gt;='Mapa de férias'!$I$18,C$29&lt;='Mapa de férias'!$J$18))),"F",""))</f>
        <v/>
      </c>
      <c r="D39" s="44">
        <f>IF(OR($B39="",D$29=""),"",IF(AND(NETWORKDAYS(D$29,D$29,'Feriados'!$F$7:$F$22)=1,OR(AND(D$29&gt;='Mapa de férias'!$E$18,D$29&lt;='Mapa de férias'!$F$18),AND(D$29&gt;='Mapa de férias'!$G$18,D$29&lt;='Mapa de férias'!$H$18),AND(D$29&gt;='Mapa de férias'!$I$18,D$29&lt;='Mapa de férias'!$J$18))),"F",""))</f>
        <v/>
      </c>
      <c r="E39" s="44">
        <f>IF(OR($B39="",E$29=""),"",IF(AND(NETWORKDAYS(E$29,E$29,'Feriados'!$F$7:$F$22)=1,OR(AND(E$29&gt;='Mapa de férias'!$E$18,E$29&lt;='Mapa de férias'!$F$18),AND(E$29&gt;='Mapa de férias'!$G$18,E$29&lt;='Mapa de férias'!$H$18),AND(E$29&gt;='Mapa de férias'!$I$18,E$29&lt;='Mapa de férias'!$J$18))),"F",""))</f>
        <v/>
      </c>
      <c r="F39" s="44">
        <f>IF(OR($B39="",F$29=""),"",IF(AND(NETWORKDAYS(F$29,F$29,'Feriados'!$F$7:$F$22)=1,OR(AND(F$29&gt;='Mapa de férias'!$E$18,F$29&lt;='Mapa de férias'!$F$18),AND(F$29&gt;='Mapa de férias'!$G$18,F$29&lt;='Mapa de férias'!$H$18),AND(F$29&gt;='Mapa de férias'!$I$18,F$29&lt;='Mapa de férias'!$J$18))),"F",""))</f>
        <v/>
      </c>
      <c r="G39" s="44">
        <f>IF(OR($B39="",G$29=""),"",IF(AND(NETWORKDAYS(G$29,G$29,'Feriados'!$F$7:$F$22)=1,OR(AND(G$29&gt;='Mapa de férias'!$E$18,G$29&lt;='Mapa de férias'!$F$18),AND(G$29&gt;='Mapa de férias'!$G$18,G$29&lt;='Mapa de férias'!$H$18),AND(G$29&gt;='Mapa de férias'!$I$18,G$29&lt;='Mapa de férias'!$J$18))),"F",""))</f>
        <v/>
      </c>
      <c r="H39" s="44">
        <f>IF(OR($B39="",H$29=""),"",IF(AND(NETWORKDAYS(H$29,H$29,'Feriados'!$F$7:$F$22)=1,OR(AND(H$29&gt;='Mapa de férias'!$E$18,H$29&lt;='Mapa de férias'!$F$18),AND(H$29&gt;='Mapa de férias'!$G$18,H$29&lt;='Mapa de férias'!$H$18),AND(H$29&gt;='Mapa de férias'!$I$18,H$29&lt;='Mapa de férias'!$J$18))),"F",""))</f>
        <v/>
      </c>
      <c r="I39" s="44">
        <f>IF(OR($B39="",I$29=""),"",IF(AND(NETWORKDAYS(I$29,I$29,'Feriados'!$F$7:$F$22)=1,OR(AND(I$29&gt;='Mapa de férias'!$E$18,I$29&lt;='Mapa de férias'!$F$18),AND(I$29&gt;='Mapa de férias'!$G$18,I$29&lt;='Mapa de férias'!$H$18),AND(I$29&gt;='Mapa de férias'!$I$18,I$29&lt;='Mapa de férias'!$J$18))),"F",""))</f>
        <v/>
      </c>
      <c r="J39" s="44">
        <f>IF(OR($B39="",J$29=""),"",IF(AND(NETWORKDAYS(J$29,J$29,'Feriados'!$F$7:$F$22)=1,OR(AND(J$29&gt;='Mapa de férias'!$E$18,J$29&lt;='Mapa de férias'!$F$18),AND(J$29&gt;='Mapa de férias'!$G$18,J$29&lt;='Mapa de férias'!$H$18),AND(J$29&gt;='Mapa de férias'!$I$18,J$29&lt;='Mapa de férias'!$J$18))),"F",""))</f>
        <v/>
      </c>
      <c r="K39" s="44">
        <f>IF(OR($B39="",K$29=""),"",IF(AND(NETWORKDAYS(K$29,K$29,'Feriados'!$F$7:$F$22)=1,OR(AND(K$29&gt;='Mapa de férias'!$E$18,K$29&lt;='Mapa de férias'!$F$18),AND(K$29&gt;='Mapa de férias'!$G$18,K$29&lt;='Mapa de férias'!$H$18),AND(K$29&gt;='Mapa de férias'!$I$18,K$29&lt;='Mapa de férias'!$J$18))),"F",""))</f>
        <v/>
      </c>
      <c r="L39" s="44">
        <f>IF(OR($B39="",L$29=""),"",IF(AND(NETWORKDAYS(L$29,L$29,'Feriados'!$F$7:$F$22)=1,OR(AND(L$29&gt;='Mapa de férias'!$E$18,L$29&lt;='Mapa de férias'!$F$18),AND(L$29&gt;='Mapa de férias'!$G$18,L$29&lt;='Mapa de férias'!$H$18),AND(L$29&gt;='Mapa de férias'!$I$18,L$29&lt;='Mapa de férias'!$J$18))),"F",""))</f>
        <v/>
      </c>
      <c r="M39" s="44">
        <f>IF(OR($B39="",M$29=""),"",IF(AND(NETWORKDAYS(M$29,M$29,'Feriados'!$F$7:$F$22)=1,OR(AND(M$29&gt;='Mapa de férias'!$E$18,M$29&lt;='Mapa de férias'!$F$18),AND(M$29&gt;='Mapa de férias'!$G$18,M$29&lt;='Mapa de férias'!$H$18),AND(M$29&gt;='Mapa de férias'!$I$18,M$29&lt;='Mapa de férias'!$J$18))),"F",""))</f>
        <v/>
      </c>
      <c r="N39" s="44">
        <f>IF(OR($B39="",N$29=""),"",IF(AND(NETWORKDAYS(N$29,N$29,'Feriados'!$F$7:$F$22)=1,OR(AND(N$29&gt;='Mapa de férias'!$E$18,N$29&lt;='Mapa de férias'!$F$18),AND(N$29&gt;='Mapa de férias'!$G$18,N$29&lt;='Mapa de férias'!$H$18),AND(N$29&gt;='Mapa de férias'!$I$18,N$29&lt;='Mapa de férias'!$J$18))),"F",""))</f>
        <v/>
      </c>
      <c r="O39" s="44">
        <f>IF(OR($B39="",O$29=""),"",IF(AND(NETWORKDAYS(O$29,O$29,'Feriados'!$F$7:$F$22)=1,OR(AND(O$29&gt;='Mapa de férias'!$E$18,O$29&lt;='Mapa de férias'!$F$18),AND(O$29&gt;='Mapa de férias'!$G$18,O$29&lt;='Mapa de férias'!$H$18),AND(O$29&gt;='Mapa de férias'!$I$18,O$29&lt;='Mapa de férias'!$J$18))),"F",""))</f>
        <v/>
      </c>
      <c r="P39" s="44">
        <f>IF(OR($B39="",P$29=""),"",IF(AND(NETWORKDAYS(P$29,P$29,'Feriados'!$F$7:$F$22)=1,OR(AND(P$29&gt;='Mapa de férias'!$E$18,P$29&lt;='Mapa de férias'!$F$18),AND(P$29&gt;='Mapa de férias'!$G$18,P$29&lt;='Mapa de férias'!$H$18),AND(P$29&gt;='Mapa de férias'!$I$18,P$29&lt;='Mapa de férias'!$J$18))),"F",""))</f>
        <v/>
      </c>
      <c r="Q39" s="44">
        <f>IF(OR($B39="",Q$29=""),"",IF(AND(NETWORKDAYS(Q$29,Q$29,'Feriados'!$F$7:$F$22)=1,OR(AND(Q$29&gt;='Mapa de férias'!$E$18,Q$29&lt;='Mapa de férias'!$F$18),AND(Q$29&gt;='Mapa de férias'!$G$18,Q$29&lt;='Mapa de férias'!$H$18),AND(Q$29&gt;='Mapa de férias'!$I$18,Q$29&lt;='Mapa de férias'!$J$18))),"F",""))</f>
        <v/>
      </c>
      <c r="R39" s="44">
        <f>IF(OR($B39="",R$29=""),"",IF(AND(NETWORKDAYS(R$29,R$29,'Feriados'!$F$7:$F$22)=1,OR(AND(R$29&gt;='Mapa de férias'!$E$18,R$29&lt;='Mapa de férias'!$F$18),AND(R$29&gt;='Mapa de férias'!$G$18,R$29&lt;='Mapa de férias'!$H$18),AND(R$29&gt;='Mapa de férias'!$I$18,R$29&lt;='Mapa de férias'!$J$18))),"F",""))</f>
        <v/>
      </c>
      <c r="S39" s="44">
        <f>IF(OR($B39="",S$29=""),"",IF(AND(NETWORKDAYS(S$29,S$29,'Feriados'!$F$7:$F$22)=1,OR(AND(S$29&gt;='Mapa de férias'!$E$18,S$29&lt;='Mapa de férias'!$F$18),AND(S$29&gt;='Mapa de férias'!$G$18,S$29&lt;='Mapa de férias'!$H$18),AND(S$29&gt;='Mapa de férias'!$I$18,S$29&lt;='Mapa de férias'!$J$18))),"F",""))</f>
        <v/>
      </c>
      <c r="T39" s="44">
        <f>IF(OR($B39="",T$29=""),"",IF(AND(NETWORKDAYS(T$29,T$29,'Feriados'!$F$7:$F$22)=1,OR(AND(T$29&gt;='Mapa de férias'!$E$18,T$29&lt;='Mapa de férias'!$F$18),AND(T$29&gt;='Mapa de férias'!$G$18,T$29&lt;='Mapa de férias'!$H$18),AND(T$29&gt;='Mapa de férias'!$I$18,T$29&lt;='Mapa de férias'!$J$18))),"F",""))</f>
        <v/>
      </c>
      <c r="U39" s="44">
        <f>IF(OR($B39="",U$29=""),"",IF(AND(NETWORKDAYS(U$29,U$29,'Feriados'!$F$7:$F$22)=1,OR(AND(U$29&gt;='Mapa de férias'!$E$18,U$29&lt;='Mapa de férias'!$F$18),AND(U$29&gt;='Mapa de férias'!$G$18,U$29&lt;='Mapa de férias'!$H$18),AND(U$29&gt;='Mapa de férias'!$I$18,U$29&lt;='Mapa de férias'!$J$18))),"F",""))</f>
        <v/>
      </c>
      <c r="V39" s="44">
        <f>IF(OR($B39="",V$29=""),"",IF(AND(NETWORKDAYS(V$29,V$29,'Feriados'!$F$7:$F$22)=1,OR(AND(V$29&gt;='Mapa de férias'!$E$18,V$29&lt;='Mapa de férias'!$F$18),AND(V$29&gt;='Mapa de férias'!$G$18,V$29&lt;='Mapa de férias'!$H$18),AND(V$29&gt;='Mapa de férias'!$I$18,V$29&lt;='Mapa de férias'!$J$18))),"F",""))</f>
        <v/>
      </c>
      <c r="W39" s="44">
        <f>IF(OR($B39="",W$29=""),"",IF(AND(NETWORKDAYS(W$29,W$29,'Feriados'!$F$7:$F$22)=1,OR(AND(W$29&gt;='Mapa de férias'!$E$18,W$29&lt;='Mapa de férias'!$F$18),AND(W$29&gt;='Mapa de férias'!$G$18,W$29&lt;='Mapa de férias'!$H$18),AND(W$29&gt;='Mapa de férias'!$I$18,W$29&lt;='Mapa de férias'!$J$18))),"F",""))</f>
        <v/>
      </c>
      <c r="X39" s="44">
        <f>IF(OR($B39="",X$29=""),"",IF(AND(NETWORKDAYS(X$29,X$29,'Feriados'!$F$7:$F$22)=1,OR(AND(X$29&gt;='Mapa de férias'!$E$18,X$29&lt;='Mapa de férias'!$F$18),AND(X$29&gt;='Mapa de férias'!$G$18,X$29&lt;='Mapa de férias'!$H$18),AND(X$29&gt;='Mapa de férias'!$I$18,X$29&lt;='Mapa de férias'!$J$18))),"F",""))</f>
        <v/>
      </c>
      <c r="Y39" s="44">
        <f>IF(OR($B39="",Y$29=""),"",IF(AND(NETWORKDAYS(Y$29,Y$29,'Feriados'!$F$7:$F$22)=1,OR(AND(Y$29&gt;='Mapa de férias'!$E$18,Y$29&lt;='Mapa de férias'!$F$18),AND(Y$29&gt;='Mapa de férias'!$G$18,Y$29&lt;='Mapa de férias'!$H$18),AND(Y$29&gt;='Mapa de férias'!$I$18,Y$29&lt;='Mapa de férias'!$J$18))),"F",""))</f>
        <v/>
      </c>
      <c r="Z39" s="44">
        <f>IF(OR($B39="",Z$29=""),"",IF(AND(NETWORKDAYS(Z$29,Z$29,'Feriados'!$F$7:$F$22)=1,OR(AND(Z$29&gt;='Mapa de férias'!$E$18,Z$29&lt;='Mapa de férias'!$F$18),AND(Z$29&gt;='Mapa de férias'!$G$18,Z$29&lt;='Mapa de férias'!$H$18),AND(Z$29&gt;='Mapa de férias'!$I$18,Z$29&lt;='Mapa de férias'!$J$18))),"F",""))</f>
        <v/>
      </c>
      <c r="AA39" s="44">
        <f>IF(OR($B39="",AA$29=""),"",IF(AND(NETWORKDAYS(AA$29,AA$29,'Feriados'!$F$7:$F$22)=1,OR(AND(AA$29&gt;='Mapa de férias'!$E$18,AA$29&lt;='Mapa de férias'!$F$18),AND(AA$29&gt;='Mapa de férias'!$G$18,AA$29&lt;='Mapa de férias'!$H$18),AND(AA$29&gt;='Mapa de férias'!$I$18,AA$29&lt;='Mapa de férias'!$J$18))),"F",""))</f>
        <v/>
      </c>
      <c r="AB39" s="44">
        <f>IF(OR($B39="",AB$29=""),"",IF(AND(NETWORKDAYS(AB$29,AB$29,'Feriados'!$F$7:$F$22)=1,OR(AND(AB$29&gt;='Mapa de férias'!$E$18,AB$29&lt;='Mapa de férias'!$F$18),AND(AB$29&gt;='Mapa de férias'!$G$18,AB$29&lt;='Mapa de férias'!$H$18),AND(AB$29&gt;='Mapa de férias'!$I$18,AB$29&lt;='Mapa de férias'!$J$18))),"F",""))</f>
        <v/>
      </c>
      <c r="AC39" s="44">
        <f>IF(OR($B39="",AC$29=""),"",IF(AND(NETWORKDAYS(AC$29,AC$29,'Feriados'!$F$7:$F$22)=1,OR(AND(AC$29&gt;='Mapa de férias'!$E$18,AC$29&lt;='Mapa de férias'!$F$18),AND(AC$29&gt;='Mapa de férias'!$G$18,AC$29&lt;='Mapa de férias'!$H$18),AND(AC$29&gt;='Mapa de férias'!$I$18,AC$29&lt;='Mapa de férias'!$J$18))),"F",""))</f>
        <v/>
      </c>
      <c r="AD39" s="44">
        <f>IF(OR($B39="",AD$29=""),"",IF(AND(NETWORKDAYS(AD$29,AD$29,'Feriados'!$F$7:$F$22)=1,OR(AND(AD$29&gt;='Mapa de férias'!$E$18,AD$29&lt;='Mapa de férias'!$F$18),AND(AD$29&gt;='Mapa de férias'!$G$18,AD$29&lt;='Mapa de férias'!$H$18),AND(AD$29&gt;='Mapa de férias'!$I$18,AD$29&lt;='Mapa de férias'!$J$18))),"F",""))</f>
        <v/>
      </c>
      <c r="AE39" s="44">
        <f>IF(OR($B39="",AE$29=""),"",IF(AND(NETWORKDAYS(AE$29,AE$29,'Feriados'!$F$7:$F$22)=1,OR(AND(AE$29&gt;='Mapa de férias'!$E$18,AE$29&lt;='Mapa de férias'!$F$18),AND(AE$29&gt;='Mapa de férias'!$G$18,AE$29&lt;='Mapa de férias'!$H$18),AND(AE$29&gt;='Mapa de férias'!$I$18,AE$29&lt;='Mapa de férias'!$J$18))),"F",""))</f>
        <v/>
      </c>
      <c r="AF39" s="44">
        <f>IF(OR($B39="",AF$29=""),"",IF(AND(NETWORKDAYS(AF$29,AF$29,'Feriados'!$F$7:$F$22)=1,OR(AND(AF$29&gt;='Mapa de férias'!$E$18,AF$29&lt;='Mapa de férias'!$F$18),AND(AF$29&gt;='Mapa de férias'!$G$18,AF$29&lt;='Mapa de férias'!$H$18),AND(AF$29&gt;='Mapa de férias'!$I$18,AF$29&lt;='Mapa de férias'!$J$18))),"F",""))</f>
        <v/>
      </c>
      <c r="AG39" s="44">
        <f>IF(OR($B39="",AG$29=""),"",IF(AND(NETWORKDAYS(AG$29,AG$29,'Feriados'!$F$7:$F$22)=1,OR(AND(AG$29&gt;='Mapa de férias'!$E$18,AG$29&lt;='Mapa de férias'!$F$18),AND(AG$29&gt;='Mapa de férias'!$G$18,AG$29&lt;='Mapa de férias'!$H$18),AND(AG$29&gt;='Mapa de férias'!$I$18,AG$29&lt;='Mapa de férias'!$J$18))),"F",""))</f>
        <v/>
      </c>
      <c r="AH39" s="45">
        <f>IF($B39="","",COUNTIF(C39:AG39,"F"))</f>
        <v/>
      </c>
    </row>
    <row r="40" ht="15" customHeight="1">
      <c r="A40" s="42" t="n">
        <v>10</v>
      </c>
      <c r="B40" s="43">
        <f>IF('Mapa de férias'!$B$19="","",'Mapa de férias'!$B$19)</f>
        <v/>
      </c>
      <c r="C40" s="44">
        <f>IF(OR($B40="",C$29=""),"",IF(AND(NETWORKDAYS(C$29,C$29,'Feriados'!$F$7:$F$22)=1,OR(AND(C$29&gt;='Mapa de férias'!$E$19,C$29&lt;='Mapa de férias'!$F$19),AND(C$29&gt;='Mapa de férias'!$G$19,C$29&lt;='Mapa de férias'!$H$19),AND(C$29&gt;='Mapa de férias'!$I$19,C$29&lt;='Mapa de férias'!$J$19))),"F",""))</f>
        <v/>
      </c>
      <c r="D40" s="44">
        <f>IF(OR($B40="",D$29=""),"",IF(AND(NETWORKDAYS(D$29,D$29,'Feriados'!$F$7:$F$22)=1,OR(AND(D$29&gt;='Mapa de férias'!$E$19,D$29&lt;='Mapa de férias'!$F$19),AND(D$29&gt;='Mapa de férias'!$G$19,D$29&lt;='Mapa de férias'!$H$19),AND(D$29&gt;='Mapa de férias'!$I$19,D$29&lt;='Mapa de férias'!$J$19))),"F",""))</f>
        <v/>
      </c>
      <c r="E40" s="44">
        <f>IF(OR($B40="",E$29=""),"",IF(AND(NETWORKDAYS(E$29,E$29,'Feriados'!$F$7:$F$22)=1,OR(AND(E$29&gt;='Mapa de férias'!$E$19,E$29&lt;='Mapa de férias'!$F$19),AND(E$29&gt;='Mapa de férias'!$G$19,E$29&lt;='Mapa de férias'!$H$19),AND(E$29&gt;='Mapa de férias'!$I$19,E$29&lt;='Mapa de férias'!$J$19))),"F",""))</f>
        <v/>
      </c>
      <c r="F40" s="44">
        <f>IF(OR($B40="",F$29=""),"",IF(AND(NETWORKDAYS(F$29,F$29,'Feriados'!$F$7:$F$22)=1,OR(AND(F$29&gt;='Mapa de férias'!$E$19,F$29&lt;='Mapa de férias'!$F$19),AND(F$29&gt;='Mapa de férias'!$G$19,F$29&lt;='Mapa de férias'!$H$19),AND(F$29&gt;='Mapa de férias'!$I$19,F$29&lt;='Mapa de férias'!$J$19))),"F",""))</f>
        <v/>
      </c>
      <c r="G40" s="44">
        <f>IF(OR($B40="",G$29=""),"",IF(AND(NETWORKDAYS(G$29,G$29,'Feriados'!$F$7:$F$22)=1,OR(AND(G$29&gt;='Mapa de férias'!$E$19,G$29&lt;='Mapa de férias'!$F$19),AND(G$29&gt;='Mapa de férias'!$G$19,G$29&lt;='Mapa de férias'!$H$19),AND(G$29&gt;='Mapa de férias'!$I$19,G$29&lt;='Mapa de férias'!$J$19))),"F",""))</f>
        <v/>
      </c>
      <c r="H40" s="44">
        <f>IF(OR($B40="",H$29=""),"",IF(AND(NETWORKDAYS(H$29,H$29,'Feriados'!$F$7:$F$22)=1,OR(AND(H$29&gt;='Mapa de férias'!$E$19,H$29&lt;='Mapa de férias'!$F$19),AND(H$29&gt;='Mapa de férias'!$G$19,H$29&lt;='Mapa de férias'!$H$19),AND(H$29&gt;='Mapa de férias'!$I$19,H$29&lt;='Mapa de férias'!$J$19))),"F",""))</f>
        <v/>
      </c>
      <c r="I40" s="44">
        <f>IF(OR($B40="",I$29=""),"",IF(AND(NETWORKDAYS(I$29,I$29,'Feriados'!$F$7:$F$22)=1,OR(AND(I$29&gt;='Mapa de férias'!$E$19,I$29&lt;='Mapa de férias'!$F$19),AND(I$29&gt;='Mapa de férias'!$G$19,I$29&lt;='Mapa de férias'!$H$19),AND(I$29&gt;='Mapa de férias'!$I$19,I$29&lt;='Mapa de férias'!$J$19))),"F",""))</f>
        <v/>
      </c>
      <c r="J40" s="44">
        <f>IF(OR($B40="",J$29=""),"",IF(AND(NETWORKDAYS(J$29,J$29,'Feriados'!$F$7:$F$22)=1,OR(AND(J$29&gt;='Mapa de férias'!$E$19,J$29&lt;='Mapa de férias'!$F$19),AND(J$29&gt;='Mapa de férias'!$G$19,J$29&lt;='Mapa de férias'!$H$19),AND(J$29&gt;='Mapa de férias'!$I$19,J$29&lt;='Mapa de férias'!$J$19))),"F",""))</f>
        <v/>
      </c>
      <c r="K40" s="44">
        <f>IF(OR($B40="",K$29=""),"",IF(AND(NETWORKDAYS(K$29,K$29,'Feriados'!$F$7:$F$22)=1,OR(AND(K$29&gt;='Mapa de férias'!$E$19,K$29&lt;='Mapa de férias'!$F$19),AND(K$29&gt;='Mapa de férias'!$G$19,K$29&lt;='Mapa de férias'!$H$19),AND(K$29&gt;='Mapa de férias'!$I$19,K$29&lt;='Mapa de férias'!$J$19))),"F",""))</f>
        <v/>
      </c>
      <c r="L40" s="44">
        <f>IF(OR($B40="",L$29=""),"",IF(AND(NETWORKDAYS(L$29,L$29,'Feriados'!$F$7:$F$22)=1,OR(AND(L$29&gt;='Mapa de férias'!$E$19,L$29&lt;='Mapa de férias'!$F$19),AND(L$29&gt;='Mapa de férias'!$G$19,L$29&lt;='Mapa de férias'!$H$19),AND(L$29&gt;='Mapa de férias'!$I$19,L$29&lt;='Mapa de férias'!$J$19))),"F",""))</f>
        <v/>
      </c>
      <c r="M40" s="44">
        <f>IF(OR($B40="",M$29=""),"",IF(AND(NETWORKDAYS(M$29,M$29,'Feriados'!$F$7:$F$22)=1,OR(AND(M$29&gt;='Mapa de férias'!$E$19,M$29&lt;='Mapa de férias'!$F$19),AND(M$29&gt;='Mapa de férias'!$G$19,M$29&lt;='Mapa de férias'!$H$19),AND(M$29&gt;='Mapa de férias'!$I$19,M$29&lt;='Mapa de férias'!$J$19))),"F",""))</f>
        <v/>
      </c>
      <c r="N40" s="44">
        <f>IF(OR($B40="",N$29=""),"",IF(AND(NETWORKDAYS(N$29,N$29,'Feriados'!$F$7:$F$22)=1,OR(AND(N$29&gt;='Mapa de férias'!$E$19,N$29&lt;='Mapa de férias'!$F$19),AND(N$29&gt;='Mapa de férias'!$G$19,N$29&lt;='Mapa de férias'!$H$19),AND(N$29&gt;='Mapa de férias'!$I$19,N$29&lt;='Mapa de férias'!$J$19))),"F",""))</f>
        <v/>
      </c>
      <c r="O40" s="44">
        <f>IF(OR($B40="",O$29=""),"",IF(AND(NETWORKDAYS(O$29,O$29,'Feriados'!$F$7:$F$22)=1,OR(AND(O$29&gt;='Mapa de férias'!$E$19,O$29&lt;='Mapa de férias'!$F$19),AND(O$29&gt;='Mapa de férias'!$G$19,O$29&lt;='Mapa de férias'!$H$19),AND(O$29&gt;='Mapa de férias'!$I$19,O$29&lt;='Mapa de férias'!$J$19))),"F",""))</f>
        <v/>
      </c>
      <c r="P40" s="44">
        <f>IF(OR($B40="",P$29=""),"",IF(AND(NETWORKDAYS(P$29,P$29,'Feriados'!$F$7:$F$22)=1,OR(AND(P$29&gt;='Mapa de férias'!$E$19,P$29&lt;='Mapa de férias'!$F$19),AND(P$29&gt;='Mapa de férias'!$G$19,P$29&lt;='Mapa de férias'!$H$19),AND(P$29&gt;='Mapa de férias'!$I$19,P$29&lt;='Mapa de férias'!$J$19))),"F",""))</f>
        <v/>
      </c>
      <c r="Q40" s="44">
        <f>IF(OR($B40="",Q$29=""),"",IF(AND(NETWORKDAYS(Q$29,Q$29,'Feriados'!$F$7:$F$22)=1,OR(AND(Q$29&gt;='Mapa de férias'!$E$19,Q$29&lt;='Mapa de férias'!$F$19),AND(Q$29&gt;='Mapa de férias'!$G$19,Q$29&lt;='Mapa de férias'!$H$19),AND(Q$29&gt;='Mapa de férias'!$I$19,Q$29&lt;='Mapa de férias'!$J$19))),"F",""))</f>
        <v/>
      </c>
      <c r="R40" s="44">
        <f>IF(OR($B40="",R$29=""),"",IF(AND(NETWORKDAYS(R$29,R$29,'Feriados'!$F$7:$F$22)=1,OR(AND(R$29&gt;='Mapa de férias'!$E$19,R$29&lt;='Mapa de férias'!$F$19),AND(R$29&gt;='Mapa de férias'!$G$19,R$29&lt;='Mapa de férias'!$H$19),AND(R$29&gt;='Mapa de férias'!$I$19,R$29&lt;='Mapa de férias'!$J$19))),"F",""))</f>
        <v/>
      </c>
      <c r="S40" s="44">
        <f>IF(OR($B40="",S$29=""),"",IF(AND(NETWORKDAYS(S$29,S$29,'Feriados'!$F$7:$F$22)=1,OR(AND(S$29&gt;='Mapa de férias'!$E$19,S$29&lt;='Mapa de férias'!$F$19),AND(S$29&gt;='Mapa de férias'!$G$19,S$29&lt;='Mapa de férias'!$H$19),AND(S$29&gt;='Mapa de férias'!$I$19,S$29&lt;='Mapa de férias'!$J$19))),"F",""))</f>
        <v/>
      </c>
      <c r="T40" s="44">
        <f>IF(OR($B40="",T$29=""),"",IF(AND(NETWORKDAYS(T$29,T$29,'Feriados'!$F$7:$F$22)=1,OR(AND(T$29&gt;='Mapa de férias'!$E$19,T$29&lt;='Mapa de férias'!$F$19),AND(T$29&gt;='Mapa de férias'!$G$19,T$29&lt;='Mapa de férias'!$H$19),AND(T$29&gt;='Mapa de férias'!$I$19,T$29&lt;='Mapa de férias'!$J$19))),"F",""))</f>
        <v/>
      </c>
      <c r="U40" s="44">
        <f>IF(OR($B40="",U$29=""),"",IF(AND(NETWORKDAYS(U$29,U$29,'Feriados'!$F$7:$F$22)=1,OR(AND(U$29&gt;='Mapa de férias'!$E$19,U$29&lt;='Mapa de férias'!$F$19),AND(U$29&gt;='Mapa de férias'!$G$19,U$29&lt;='Mapa de férias'!$H$19),AND(U$29&gt;='Mapa de férias'!$I$19,U$29&lt;='Mapa de férias'!$J$19))),"F",""))</f>
        <v/>
      </c>
      <c r="V40" s="44">
        <f>IF(OR($B40="",V$29=""),"",IF(AND(NETWORKDAYS(V$29,V$29,'Feriados'!$F$7:$F$22)=1,OR(AND(V$29&gt;='Mapa de férias'!$E$19,V$29&lt;='Mapa de férias'!$F$19),AND(V$29&gt;='Mapa de férias'!$G$19,V$29&lt;='Mapa de férias'!$H$19),AND(V$29&gt;='Mapa de férias'!$I$19,V$29&lt;='Mapa de férias'!$J$19))),"F",""))</f>
        <v/>
      </c>
      <c r="W40" s="44">
        <f>IF(OR($B40="",W$29=""),"",IF(AND(NETWORKDAYS(W$29,W$29,'Feriados'!$F$7:$F$22)=1,OR(AND(W$29&gt;='Mapa de férias'!$E$19,W$29&lt;='Mapa de férias'!$F$19),AND(W$29&gt;='Mapa de férias'!$G$19,W$29&lt;='Mapa de férias'!$H$19),AND(W$29&gt;='Mapa de férias'!$I$19,W$29&lt;='Mapa de férias'!$J$19))),"F",""))</f>
        <v/>
      </c>
      <c r="X40" s="44">
        <f>IF(OR($B40="",X$29=""),"",IF(AND(NETWORKDAYS(X$29,X$29,'Feriados'!$F$7:$F$22)=1,OR(AND(X$29&gt;='Mapa de férias'!$E$19,X$29&lt;='Mapa de férias'!$F$19),AND(X$29&gt;='Mapa de férias'!$G$19,X$29&lt;='Mapa de férias'!$H$19),AND(X$29&gt;='Mapa de férias'!$I$19,X$29&lt;='Mapa de férias'!$J$19))),"F",""))</f>
        <v/>
      </c>
      <c r="Y40" s="44">
        <f>IF(OR($B40="",Y$29=""),"",IF(AND(NETWORKDAYS(Y$29,Y$29,'Feriados'!$F$7:$F$22)=1,OR(AND(Y$29&gt;='Mapa de férias'!$E$19,Y$29&lt;='Mapa de férias'!$F$19),AND(Y$29&gt;='Mapa de férias'!$G$19,Y$29&lt;='Mapa de férias'!$H$19),AND(Y$29&gt;='Mapa de férias'!$I$19,Y$29&lt;='Mapa de férias'!$J$19))),"F",""))</f>
        <v/>
      </c>
      <c r="Z40" s="44">
        <f>IF(OR($B40="",Z$29=""),"",IF(AND(NETWORKDAYS(Z$29,Z$29,'Feriados'!$F$7:$F$22)=1,OR(AND(Z$29&gt;='Mapa de férias'!$E$19,Z$29&lt;='Mapa de férias'!$F$19),AND(Z$29&gt;='Mapa de férias'!$G$19,Z$29&lt;='Mapa de férias'!$H$19),AND(Z$29&gt;='Mapa de férias'!$I$19,Z$29&lt;='Mapa de férias'!$J$19))),"F",""))</f>
        <v/>
      </c>
      <c r="AA40" s="44">
        <f>IF(OR($B40="",AA$29=""),"",IF(AND(NETWORKDAYS(AA$29,AA$29,'Feriados'!$F$7:$F$22)=1,OR(AND(AA$29&gt;='Mapa de férias'!$E$19,AA$29&lt;='Mapa de férias'!$F$19),AND(AA$29&gt;='Mapa de férias'!$G$19,AA$29&lt;='Mapa de férias'!$H$19),AND(AA$29&gt;='Mapa de férias'!$I$19,AA$29&lt;='Mapa de férias'!$J$19))),"F",""))</f>
        <v/>
      </c>
      <c r="AB40" s="44">
        <f>IF(OR($B40="",AB$29=""),"",IF(AND(NETWORKDAYS(AB$29,AB$29,'Feriados'!$F$7:$F$22)=1,OR(AND(AB$29&gt;='Mapa de férias'!$E$19,AB$29&lt;='Mapa de férias'!$F$19),AND(AB$29&gt;='Mapa de férias'!$G$19,AB$29&lt;='Mapa de férias'!$H$19),AND(AB$29&gt;='Mapa de férias'!$I$19,AB$29&lt;='Mapa de férias'!$J$19))),"F",""))</f>
        <v/>
      </c>
      <c r="AC40" s="44">
        <f>IF(OR($B40="",AC$29=""),"",IF(AND(NETWORKDAYS(AC$29,AC$29,'Feriados'!$F$7:$F$22)=1,OR(AND(AC$29&gt;='Mapa de férias'!$E$19,AC$29&lt;='Mapa de férias'!$F$19),AND(AC$29&gt;='Mapa de férias'!$G$19,AC$29&lt;='Mapa de férias'!$H$19),AND(AC$29&gt;='Mapa de férias'!$I$19,AC$29&lt;='Mapa de férias'!$J$19))),"F",""))</f>
        <v/>
      </c>
      <c r="AD40" s="44">
        <f>IF(OR($B40="",AD$29=""),"",IF(AND(NETWORKDAYS(AD$29,AD$29,'Feriados'!$F$7:$F$22)=1,OR(AND(AD$29&gt;='Mapa de férias'!$E$19,AD$29&lt;='Mapa de férias'!$F$19),AND(AD$29&gt;='Mapa de férias'!$G$19,AD$29&lt;='Mapa de férias'!$H$19),AND(AD$29&gt;='Mapa de férias'!$I$19,AD$29&lt;='Mapa de férias'!$J$19))),"F",""))</f>
        <v/>
      </c>
      <c r="AE40" s="44">
        <f>IF(OR($B40="",AE$29=""),"",IF(AND(NETWORKDAYS(AE$29,AE$29,'Feriados'!$F$7:$F$22)=1,OR(AND(AE$29&gt;='Mapa de férias'!$E$19,AE$29&lt;='Mapa de férias'!$F$19),AND(AE$29&gt;='Mapa de férias'!$G$19,AE$29&lt;='Mapa de férias'!$H$19),AND(AE$29&gt;='Mapa de férias'!$I$19,AE$29&lt;='Mapa de férias'!$J$19))),"F",""))</f>
        <v/>
      </c>
      <c r="AF40" s="44">
        <f>IF(OR($B40="",AF$29=""),"",IF(AND(NETWORKDAYS(AF$29,AF$29,'Feriados'!$F$7:$F$22)=1,OR(AND(AF$29&gt;='Mapa de férias'!$E$19,AF$29&lt;='Mapa de férias'!$F$19),AND(AF$29&gt;='Mapa de férias'!$G$19,AF$29&lt;='Mapa de férias'!$H$19),AND(AF$29&gt;='Mapa de férias'!$I$19,AF$29&lt;='Mapa de férias'!$J$19))),"F",""))</f>
        <v/>
      </c>
      <c r="AG40" s="44">
        <f>IF(OR($B40="",AG$29=""),"",IF(AND(NETWORKDAYS(AG$29,AG$29,'Feriados'!$F$7:$F$22)=1,OR(AND(AG$29&gt;='Mapa de férias'!$E$19,AG$29&lt;='Mapa de férias'!$F$19),AND(AG$29&gt;='Mapa de férias'!$G$19,AG$29&lt;='Mapa de férias'!$H$19),AND(AG$29&gt;='Mapa de férias'!$I$19,AG$29&lt;='Mapa de férias'!$J$19))),"F",""))</f>
        <v/>
      </c>
      <c r="AH40" s="45">
        <f>IF($B40="","",COUNTIF(C40:AG40,"F"))</f>
        <v/>
      </c>
    </row>
    <row r="41" ht="15" customHeight="1">
      <c r="A41" s="42" t="n">
        <v>11</v>
      </c>
      <c r="B41" s="43">
        <f>IF('Mapa de férias'!$B$20="","",'Mapa de férias'!$B$20)</f>
        <v/>
      </c>
      <c r="C41" s="44">
        <f>IF(OR($B41="",C$29=""),"",IF(AND(NETWORKDAYS(C$29,C$29,'Feriados'!$F$7:$F$22)=1,OR(AND(C$29&gt;='Mapa de férias'!$E$20,C$29&lt;='Mapa de férias'!$F$20),AND(C$29&gt;='Mapa de férias'!$G$20,C$29&lt;='Mapa de férias'!$H$20),AND(C$29&gt;='Mapa de férias'!$I$20,C$29&lt;='Mapa de férias'!$J$20))),"F",""))</f>
        <v/>
      </c>
      <c r="D41" s="44">
        <f>IF(OR($B41="",D$29=""),"",IF(AND(NETWORKDAYS(D$29,D$29,'Feriados'!$F$7:$F$22)=1,OR(AND(D$29&gt;='Mapa de férias'!$E$20,D$29&lt;='Mapa de férias'!$F$20),AND(D$29&gt;='Mapa de férias'!$G$20,D$29&lt;='Mapa de férias'!$H$20),AND(D$29&gt;='Mapa de férias'!$I$20,D$29&lt;='Mapa de férias'!$J$20))),"F",""))</f>
        <v/>
      </c>
      <c r="E41" s="44">
        <f>IF(OR($B41="",E$29=""),"",IF(AND(NETWORKDAYS(E$29,E$29,'Feriados'!$F$7:$F$22)=1,OR(AND(E$29&gt;='Mapa de férias'!$E$20,E$29&lt;='Mapa de férias'!$F$20),AND(E$29&gt;='Mapa de férias'!$G$20,E$29&lt;='Mapa de férias'!$H$20),AND(E$29&gt;='Mapa de férias'!$I$20,E$29&lt;='Mapa de férias'!$J$20))),"F",""))</f>
        <v/>
      </c>
      <c r="F41" s="44">
        <f>IF(OR($B41="",F$29=""),"",IF(AND(NETWORKDAYS(F$29,F$29,'Feriados'!$F$7:$F$22)=1,OR(AND(F$29&gt;='Mapa de férias'!$E$20,F$29&lt;='Mapa de férias'!$F$20),AND(F$29&gt;='Mapa de férias'!$G$20,F$29&lt;='Mapa de férias'!$H$20),AND(F$29&gt;='Mapa de férias'!$I$20,F$29&lt;='Mapa de férias'!$J$20))),"F",""))</f>
        <v/>
      </c>
      <c r="G41" s="44">
        <f>IF(OR($B41="",G$29=""),"",IF(AND(NETWORKDAYS(G$29,G$29,'Feriados'!$F$7:$F$22)=1,OR(AND(G$29&gt;='Mapa de férias'!$E$20,G$29&lt;='Mapa de férias'!$F$20),AND(G$29&gt;='Mapa de férias'!$G$20,G$29&lt;='Mapa de férias'!$H$20),AND(G$29&gt;='Mapa de férias'!$I$20,G$29&lt;='Mapa de férias'!$J$20))),"F",""))</f>
        <v/>
      </c>
      <c r="H41" s="44">
        <f>IF(OR($B41="",H$29=""),"",IF(AND(NETWORKDAYS(H$29,H$29,'Feriados'!$F$7:$F$22)=1,OR(AND(H$29&gt;='Mapa de férias'!$E$20,H$29&lt;='Mapa de férias'!$F$20),AND(H$29&gt;='Mapa de férias'!$G$20,H$29&lt;='Mapa de férias'!$H$20),AND(H$29&gt;='Mapa de férias'!$I$20,H$29&lt;='Mapa de férias'!$J$20))),"F",""))</f>
        <v/>
      </c>
      <c r="I41" s="44">
        <f>IF(OR($B41="",I$29=""),"",IF(AND(NETWORKDAYS(I$29,I$29,'Feriados'!$F$7:$F$22)=1,OR(AND(I$29&gt;='Mapa de férias'!$E$20,I$29&lt;='Mapa de férias'!$F$20),AND(I$29&gt;='Mapa de férias'!$G$20,I$29&lt;='Mapa de férias'!$H$20),AND(I$29&gt;='Mapa de férias'!$I$20,I$29&lt;='Mapa de férias'!$J$20))),"F",""))</f>
        <v/>
      </c>
      <c r="J41" s="44">
        <f>IF(OR($B41="",J$29=""),"",IF(AND(NETWORKDAYS(J$29,J$29,'Feriados'!$F$7:$F$22)=1,OR(AND(J$29&gt;='Mapa de férias'!$E$20,J$29&lt;='Mapa de férias'!$F$20),AND(J$29&gt;='Mapa de férias'!$G$20,J$29&lt;='Mapa de férias'!$H$20),AND(J$29&gt;='Mapa de férias'!$I$20,J$29&lt;='Mapa de férias'!$J$20))),"F",""))</f>
        <v/>
      </c>
      <c r="K41" s="44">
        <f>IF(OR($B41="",K$29=""),"",IF(AND(NETWORKDAYS(K$29,K$29,'Feriados'!$F$7:$F$22)=1,OR(AND(K$29&gt;='Mapa de férias'!$E$20,K$29&lt;='Mapa de férias'!$F$20),AND(K$29&gt;='Mapa de férias'!$G$20,K$29&lt;='Mapa de férias'!$H$20),AND(K$29&gt;='Mapa de férias'!$I$20,K$29&lt;='Mapa de férias'!$J$20))),"F",""))</f>
        <v/>
      </c>
      <c r="L41" s="44">
        <f>IF(OR($B41="",L$29=""),"",IF(AND(NETWORKDAYS(L$29,L$29,'Feriados'!$F$7:$F$22)=1,OR(AND(L$29&gt;='Mapa de férias'!$E$20,L$29&lt;='Mapa de férias'!$F$20),AND(L$29&gt;='Mapa de férias'!$G$20,L$29&lt;='Mapa de férias'!$H$20),AND(L$29&gt;='Mapa de férias'!$I$20,L$29&lt;='Mapa de férias'!$J$20))),"F",""))</f>
        <v/>
      </c>
      <c r="M41" s="44">
        <f>IF(OR($B41="",M$29=""),"",IF(AND(NETWORKDAYS(M$29,M$29,'Feriados'!$F$7:$F$22)=1,OR(AND(M$29&gt;='Mapa de férias'!$E$20,M$29&lt;='Mapa de férias'!$F$20),AND(M$29&gt;='Mapa de férias'!$G$20,M$29&lt;='Mapa de férias'!$H$20),AND(M$29&gt;='Mapa de férias'!$I$20,M$29&lt;='Mapa de férias'!$J$20))),"F",""))</f>
        <v/>
      </c>
      <c r="N41" s="44">
        <f>IF(OR($B41="",N$29=""),"",IF(AND(NETWORKDAYS(N$29,N$29,'Feriados'!$F$7:$F$22)=1,OR(AND(N$29&gt;='Mapa de férias'!$E$20,N$29&lt;='Mapa de férias'!$F$20),AND(N$29&gt;='Mapa de férias'!$G$20,N$29&lt;='Mapa de férias'!$H$20),AND(N$29&gt;='Mapa de férias'!$I$20,N$29&lt;='Mapa de férias'!$J$20))),"F",""))</f>
        <v/>
      </c>
      <c r="O41" s="44">
        <f>IF(OR($B41="",O$29=""),"",IF(AND(NETWORKDAYS(O$29,O$29,'Feriados'!$F$7:$F$22)=1,OR(AND(O$29&gt;='Mapa de férias'!$E$20,O$29&lt;='Mapa de férias'!$F$20),AND(O$29&gt;='Mapa de férias'!$G$20,O$29&lt;='Mapa de férias'!$H$20),AND(O$29&gt;='Mapa de férias'!$I$20,O$29&lt;='Mapa de férias'!$J$20))),"F",""))</f>
        <v/>
      </c>
      <c r="P41" s="44">
        <f>IF(OR($B41="",P$29=""),"",IF(AND(NETWORKDAYS(P$29,P$29,'Feriados'!$F$7:$F$22)=1,OR(AND(P$29&gt;='Mapa de férias'!$E$20,P$29&lt;='Mapa de férias'!$F$20),AND(P$29&gt;='Mapa de férias'!$G$20,P$29&lt;='Mapa de férias'!$H$20),AND(P$29&gt;='Mapa de férias'!$I$20,P$29&lt;='Mapa de férias'!$J$20))),"F",""))</f>
        <v/>
      </c>
      <c r="Q41" s="44">
        <f>IF(OR($B41="",Q$29=""),"",IF(AND(NETWORKDAYS(Q$29,Q$29,'Feriados'!$F$7:$F$22)=1,OR(AND(Q$29&gt;='Mapa de férias'!$E$20,Q$29&lt;='Mapa de férias'!$F$20),AND(Q$29&gt;='Mapa de férias'!$G$20,Q$29&lt;='Mapa de férias'!$H$20),AND(Q$29&gt;='Mapa de férias'!$I$20,Q$29&lt;='Mapa de férias'!$J$20))),"F",""))</f>
        <v/>
      </c>
      <c r="R41" s="44">
        <f>IF(OR($B41="",R$29=""),"",IF(AND(NETWORKDAYS(R$29,R$29,'Feriados'!$F$7:$F$22)=1,OR(AND(R$29&gt;='Mapa de férias'!$E$20,R$29&lt;='Mapa de férias'!$F$20),AND(R$29&gt;='Mapa de férias'!$G$20,R$29&lt;='Mapa de férias'!$H$20),AND(R$29&gt;='Mapa de férias'!$I$20,R$29&lt;='Mapa de férias'!$J$20))),"F",""))</f>
        <v/>
      </c>
      <c r="S41" s="44">
        <f>IF(OR($B41="",S$29=""),"",IF(AND(NETWORKDAYS(S$29,S$29,'Feriados'!$F$7:$F$22)=1,OR(AND(S$29&gt;='Mapa de férias'!$E$20,S$29&lt;='Mapa de férias'!$F$20),AND(S$29&gt;='Mapa de férias'!$G$20,S$29&lt;='Mapa de férias'!$H$20),AND(S$29&gt;='Mapa de férias'!$I$20,S$29&lt;='Mapa de férias'!$J$20))),"F",""))</f>
        <v/>
      </c>
      <c r="T41" s="44">
        <f>IF(OR($B41="",T$29=""),"",IF(AND(NETWORKDAYS(T$29,T$29,'Feriados'!$F$7:$F$22)=1,OR(AND(T$29&gt;='Mapa de férias'!$E$20,T$29&lt;='Mapa de férias'!$F$20),AND(T$29&gt;='Mapa de férias'!$G$20,T$29&lt;='Mapa de férias'!$H$20),AND(T$29&gt;='Mapa de férias'!$I$20,T$29&lt;='Mapa de férias'!$J$20))),"F",""))</f>
        <v/>
      </c>
      <c r="U41" s="44">
        <f>IF(OR($B41="",U$29=""),"",IF(AND(NETWORKDAYS(U$29,U$29,'Feriados'!$F$7:$F$22)=1,OR(AND(U$29&gt;='Mapa de férias'!$E$20,U$29&lt;='Mapa de férias'!$F$20),AND(U$29&gt;='Mapa de férias'!$G$20,U$29&lt;='Mapa de férias'!$H$20),AND(U$29&gt;='Mapa de férias'!$I$20,U$29&lt;='Mapa de férias'!$J$20))),"F",""))</f>
        <v/>
      </c>
      <c r="V41" s="44">
        <f>IF(OR($B41="",V$29=""),"",IF(AND(NETWORKDAYS(V$29,V$29,'Feriados'!$F$7:$F$22)=1,OR(AND(V$29&gt;='Mapa de férias'!$E$20,V$29&lt;='Mapa de férias'!$F$20),AND(V$29&gt;='Mapa de férias'!$G$20,V$29&lt;='Mapa de férias'!$H$20),AND(V$29&gt;='Mapa de férias'!$I$20,V$29&lt;='Mapa de férias'!$J$20))),"F",""))</f>
        <v/>
      </c>
      <c r="W41" s="44">
        <f>IF(OR($B41="",W$29=""),"",IF(AND(NETWORKDAYS(W$29,W$29,'Feriados'!$F$7:$F$22)=1,OR(AND(W$29&gt;='Mapa de férias'!$E$20,W$29&lt;='Mapa de férias'!$F$20),AND(W$29&gt;='Mapa de férias'!$G$20,W$29&lt;='Mapa de férias'!$H$20),AND(W$29&gt;='Mapa de férias'!$I$20,W$29&lt;='Mapa de férias'!$J$20))),"F",""))</f>
        <v/>
      </c>
      <c r="X41" s="44">
        <f>IF(OR($B41="",X$29=""),"",IF(AND(NETWORKDAYS(X$29,X$29,'Feriados'!$F$7:$F$22)=1,OR(AND(X$29&gt;='Mapa de férias'!$E$20,X$29&lt;='Mapa de férias'!$F$20),AND(X$29&gt;='Mapa de férias'!$G$20,X$29&lt;='Mapa de férias'!$H$20),AND(X$29&gt;='Mapa de férias'!$I$20,X$29&lt;='Mapa de férias'!$J$20))),"F",""))</f>
        <v/>
      </c>
      <c r="Y41" s="44">
        <f>IF(OR($B41="",Y$29=""),"",IF(AND(NETWORKDAYS(Y$29,Y$29,'Feriados'!$F$7:$F$22)=1,OR(AND(Y$29&gt;='Mapa de férias'!$E$20,Y$29&lt;='Mapa de férias'!$F$20),AND(Y$29&gt;='Mapa de férias'!$G$20,Y$29&lt;='Mapa de férias'!$H$20),AND(Y$29&gt;='Mapa de férias'!$I$20,Y$29&lt;='Mapa de férias'!$J$20))),"F",""))</f>
        <v/>
      </c>
      <c r="Z41" s="44">
        <f>IF(OR($B41="",Z$29=""),"",IF(AND(NETWORKDAYS(Z$29,Z$29,'Feriados'!$F$7:$F$22)=1,OR(AND(Z$29&gt;='Mapa de férias'!$E$20,Z$29&lt;='Mapa de férias'!$F$20),AND(Z$29&gt;='Mapa de férias'!$G$20,Z$29&lt;='Mapa de férias'!$H$20),AND(Z$29&gt;='Mapa de férias'!$I$20,Z$29&lt;='Mapa de férias'!$J$20))),"F",""))</f>
        <v/>
      </c>
      <c r="AA41" s="44">
        <f>IF(OR($B41="",AA$29=""),"",IF(AND(NETWORKDAYS(AA$29,AA$29,'Feriados'!$F$7:$F$22)=1,OR(AND(AA$29&gt;='Mapa de férias'!$E$20,AA$29&lt;='Mapa de férias'!$F$20),AND(AA$29&gt;='Mapa de férias'!$G$20,AA$29&lt;='Mapa de férias'!$H$20),AND(AA$29&gt;='Mapa de férias'!$I$20,AA$29&lt;='Mapa de férias'!$J$20))),"F",""))</f>
        <v/>
      </c>
      <c r="AB41" s="44">
        <f>IF(OR($B41="",AB$29=""),"",IF(AND(NETWORKDAYS(AB$29,AB$29,'Feriados'!$F$7:$F$22)=1,OR(AND(AB$29&gt;='Mapa de férias'!$E$20,AB$29&lt;='Mapa de férias'!$F$20),AND(AB$29&gt;='Mapa de férias'!$G$20,AB$29&lt;='Mapa de férias'!$H$20),AND(AB$29&gt;='Mapa de férias'!$I$20,AB$29&lt;='Mapa de férias'!$J$20))),"F",""))</f>
        <v/>
      </c>
      <c r="AC41" s="44">
        <f>IF(OR($B41="",AC$29=""),"",IF(AND(NETWORKDAYS(AC$29,AC$29,'Feriados'!$F$7:$F$22)=1,OR(AND(AC$29&gt;='Mapa de férias'!$E$20,AC$29&lt;='Mapa de férias'!$F$20),AND(AC$29&gt;='Mapa de férias'!$G$20,AC$29&lt;='Mapa de férias'!$H$20),AND(AC$29&gt;='Mapa de férias'!$I$20,AC$29&lt;='Mapa de férias'!$J$20))),"F",""))</f>
        <v/>
      </c>
      <c r="AD41" s="44">
        <f>IF(OR($B41="",AD$29=""),"",IF(AND(NETWORKDAYS(AD$29,AD$29,'Feriados'!$F$7:$F$22)=1,OR(AND(AD$29&gt;='Mapa de férias'!$E$20,AD$29&lt;='Mapa de férias'!$F$20),AND(AD$29&gt;='Mapa de férias'!$G$20,AD$29&lt;='Mapa de férias'!$H$20),AND(AD$29&gt;='Mapa de férias'!$I$20,AD$29&lt;='Mapa de férias'!$J$20))),"F",""))</f>
        <v/>
      </c>
      <c r="AE41" s="44">
        <f>IF(OR($B41="",AE$29=""),"",IF(AND(NETWORKDAYS(AE$29,AE$29,'Feriados'!$F$7:$F$22)=1,OR(AND(AE$29&gt;='Mapa de férias'!$E$20,AE$29&lt;='Mapa de férias'!$F$20),AND(AE$29&gt;='Mapa de férias'!$G$20,AE$29&lt;='Mapa de férias'!$H$20),AND(AE$29&gt;='Mapa de férias'!$I$20,AE$29&lt;='Mapa de férias'!$J$20))),"F",""))</f>
        <v/>
      </c>
      <c r="AF41" s="44">
        <f>IF(OR($B41="",AF$29=""),"",IF(AND(NETWORKDAYS(AF$29,AF$29,'Feriados'!$F$7:$F$22)=1,OR(AND(AF$29&gt;='Mapa de férias'!$E$20,AF$29&lt;='Mapa de férias'!$F$20),AND(AF$29&gt;='Mapa de férias'!$G$20,AF$29&lt;='Mapa de férias'!$H$20),AND(AF$29&gt;='Mapa de férias'!$I$20,AF$29&lt;='Mapa de férias'!$J$20))),"F",""))</f>
        <v/>
      </c>
      <c r="AG41" s="44">
        <f>IF(OR($B41="",AG$29=""),"",IF(AND(NETWORKDAYS(AG$29,AG$29,'Feriados'!$F$7:$F$22)=1,OR(AND(AG$29&gt;='Mapa de férias'!$E$20,AG$29&lt;='Mapa de férias'!$F$20),AND(AG$29&gt;='Mapa de férias'!$G$20,AG$29&lt;='Mapa de férias'!$H$20),AND(AG$29&gt;='Mapa de férias'!$I$20,AG$29&lt;='Mapa de férias'!$J$20))),"F",""))</f>
        <v/>
      </c>
      <c r="AH41" s="45">
        <f>IF($B41="","",COUNTIF(C41:AG41,"F"))</f>
        <v/>
      </c>
    </row>
    <row r="42" ht="15" customHeight="1">
      <c r="A42" s="42" t="n">
        <v>12</v>
      </c>
      <c r="B42" s="43">
        <f>IF('Mapa de férias'!$B$21="","",'Mapa de férias'!$B$21)</f>
        <v/>
      </c>
      <c r="C42" s="44">
        <f>IF(OR($B42="",C$29=""),"",IF(AND(NETWORKDAYS(C$29,C$29,'Feriados'!$F$7:$F$22)=1,OR(AND(C$29&gt;='Mapa de férias'!$E$21,C$29&lt;='Mapa de férias'!$F$21),AND(C$29&gt;='Mapa de férias'!$G$21,C$29&lt;='Mapa de férias'!$H$21),AND(C$29&gt;='Mapa de férias'!$I$21,C$29&lt;='Mapa de férias'!$J$21))),"F",""))</f>
        <v/>
      </c>
      <c r="D42" s="44">
        <f>IF(OR($B42="",D$29=""),"",IF(AND(NETWORKDAYS(D$29,D$29,'Feriados'!$F$7:$F$22)=1,OR(AND(D$29&gt;='Mapa de férias'!$E$21,D$29&lt;='Mapa de férias'!$F$21),AND(D$29&gt;='Mapa de férias'!$G$21,D$29&lt;='Mapa de férias'!$H$21),AND(D$29&gt;='Mapa de férias'!$I$21,D$29&lt;='Mapa de férias'!$J$21))),"F",""))</f>
        <v/>
      </c>
      <c r="E42" s="44">
        <f>IF(OR($B42="",E$29=""),"",IF(AND(NETWORKDAYS(E$29,E$29,'Feriados'!$F$7:$F$22)=1,OR(AND(E$29&gt;='Mapa de férias'!$E$21,E$29&lt;='Mapa de férias'!$F$21),AND(E$29&gt;='Mapa de férias'!$G$21,E$29&lt;='Mapa de férias'!$H$21),AND(E$29&gt;='Mapa de férias'!$I$21,E$29&lt;='Mapa de férias'!$J$21))),"F",""))</f>
        <v/>
      </c>
      <c r="F42" s="44">
        <f>IF(OR($B42="",F$29=""),"",IF(AND(NETWORKDAYS(F$29,F$29,'Feriados'!$F$7:$F$22)=1,OR(AND(F$29&gt;='Mapa de férias'!$E$21,F$29&lt;='Mapa de férias'!$F$21),AND(F$29&gt;='Mapa de férias'!$G$21,F$29&lt;='Mapa de férias'!$H$21),AND(F$29&gt;='Mapa de férias'!$I$21,F$29&lt;='Mapa de férias'!$J$21))),"F",""))</f>
        <v/>
      </c>
      <c r="G42" s="44">
        <f>IF(OR($B42="",G$29=""),"",IF(AND(NETWORKDAYS(G$29,G$29,'Feriados'!$F$7:$F$22)=1,OR(AND(G$29&gt;='Mapa de férias'!$E$21,G$29&lt;='Mapa de férias'!$F$21),AND(G$29&gt;='Mapa de férias'!$G$21,G$29&lt;='Mapa de férias'!$H$21),AND(G$29&gt;='Mapa de férias'!$I$21,G$29&lt;='Mapa de férias'!$J$21))),"F",""))</f>
        <v/>
      </c>
      <c r="H42" s="44">
        <f>IF(OR($B42="",H$29=""),"",IF(AND(NETWORKDAYS(H$29,H$29,'Feriados'!$F$7:$F$22)=1,OR(AND(H$29&gt;='Mapa de férias'!$E$21,H$29&lt;='Mapa de férias'!$F$21),AND(H$29&gt;='Mapa de férias'!$G$21,H$29&lt;='Mapa de férias'!$H$21),AND(H$29&gt;='Mapa de férias'!$I$21,H$29&lt;='Mapa de férias'!$J$21))),"F",""))</f>
        <v/>
      </c>
      <c r="I42" s="44">
        <f>IF(OR($B42="",I$29=""),"",IF(AND(NETWORKDAYS(I$29,I$29,'Feriados'!$F$7:$F$22)=1,OR(AND(I$29&gt;='Mapa de férias'!$E$21,I$29&lt;='Mapa de férias'!$F$21),AND(I$29&gt;='Mapa de férias'!$G$21,I$29&lt;='Mapa de férias'!$H$21),AND(I$29&gt;='Mapa de férias'!$I$21,I$29&lt;='Mapa de férias'!$J$21))),"F",""))</f>
        <v/>
      </c>
      <c r="J42" s="44">
        <f>IF(OR($B42="",J$29=""),"",IF(AND(NETWORKDAYS(J$29,J$29,'Feriados'!$F$7:$F$22)=1,OR(AND(J$29&gt;='Mapa de férias'!$E$21,J$29&lt;='Mapa de férias'!$F$21),AND(J$29&gt;='Mapa de férias'!$G$21,J$29&lt;='Mapa de férias'!$H$21),AND(J$29&gt;='Mapa de férias'!$I$21,J$29&lt;='Mapa de férias'!$J$21))),"F",""))</f>
        <v/>
      </c>
      <c r="K42" s="44">
        <f>IF(OR($B42="",K$29=""),"",IF(AND(NETWORKDAYS(K$29,K$29,'Feriados'!$F$7:$F$22)=1,OR(AND(K$29&gt;='Mapa de férias'!$E$21,K$29&lt;='Mapa de férias'!$F$21),AND(K$29&gt;='Mapa de férias'!$G$21,K$29&lt;='Mapa de férias'!$H$21),AND(K$29&gt;='Mapa de férias'!$I$21,K$29&lt;='Mapa de férias'!$J$21))),"F",""))</f>
        <v/>
      </c>
      <c r="L42" s="44">
        <f>IF(OR($B42="",L$29=""),"",IF(AND(NETWORKDAYS(L$29,L$29,'Feriados'!$F$7:$F$22)=1,OR(AND(L$29&gt;='Mapa de férias'!$E$21,L$29&lt;='Mapa de férias'!$F$21),AND(L$29&gt;='Mapa de férias'!$G$21,L$29&lt;='Mapa de férias'!$H$21),AND(L$29&gt;='Mapa de férias'!$I$21,L$29&lt;='Mapa de férias'!$J$21))),"F",""))</f>
        <v/>
      </c>
      <c r="M42" s="44">
        <f>IF(OR($B42="",M$29=""),"",IF(AND(NETWORKDAYS(M$29,M$29,'Feriados'!$F$7:$F$22)=1,OR(AND(M$29&gt;='Mapa de férias'!$E$21,M$29&lt;='Mapa de férias'!$F$21),AND(M$29&gt;='Mapa de férias'!$G$21,M$29&lt;='Mapa de férias'!$H$21),AND(M$29&gt;='Mapa de férias'!$I$21,M$29&lt;='Mapa de férias'!$J$21))),"F",""))</f>
        <v/>
      </c>
      <c r="N42" s="44">
        <f>IF(OR($B42="",N$29=""),"",IF(AND(NETWORKDAYS(N$29,N$29,'Feriados'!$F$7:$F$22)=1,OR(AND(N$29&gt;='Mapa de férias'!$E$21,N$29&lt;='Mapa de férias'!$F$21),AND(N$29&gt;='Mapa de férias'!$G$21,N$29&lt;='Mapa de férias'!$H$21),AND(N$29&gt;='Mapa de férias'!$I$21,N$29&lt;='Mapa de férias'!$J$21))),"F",""))</f>
        <v/>
      </c>
      <c r="O42" s="44">
        <f>IF(OR($B42="",O$29=""),"",IF(AND(NETWORKDAYS(O$29,O$29,'Feriados'!$F$7:$F$22)=1,OR(AND(O$29&gt;='Mapa de férias'!$E$21,O$29&lt;='Mapa de férias'!$F$21),AND(O$29&gt;='Mapa de férias'!$G$21,O$29&lt;='Mapa de férias'!$H$21),AND(O$29&gt;='Mapa de férias'!$I$21,O$29&lt;='Mapa de férias'!$J$21))),"F",""))</f>
        <v/>
      </c>
      <c r="P42" s="44">
        <f>IF(OR($B42="",P$29=""),"",IF(AND(NETWORKDAYS(P$29,P$29,'Feriados'!$F$7:$F$22)=1,OR(AND(P$29&gt;='Mapa de férias'!$E$21,P$29&lt;='Mapa de férias'!$F$21),AND(P$29&gt;='Mapa de férias'!$G$21,P$29&lt;='Mapa de férias'!$H$21),AND(P$29&gt;='Mapa de férias'!$I$21,P$29&lt;='Mapa de férias'!$J$21))),"F",""))</f>
        <v/>
      </c>
      <c r="Q42" s="44">
        <f>IF(OR($B42="",Q$29=""),"",IF(AND(NETWORKDAYS(Q$29,Q$29,'Feriados'!$F$7:$F$22)=1,OR(AND(Q$29&gt;='Mapa de férias'!$E$21,Q$29&lt;='Mapa de férias'!$F$21),AND(Q$29&gt;='Mapa de férias'!$G$21,Q$29&lt;='Mapa de férias'!$H$21),AND(Q$29&gt;='Mapa de férias'!$I$21,Q$29&lt;='Mapa de férias'!$J$21))),"F",""))</f>
        <v/>
      </c>
      <c r="R42" s="44">
        <f>IF(OR($B42="",R$29=""),"",IF(AND(NETWORKDAYS(R$29,R$29,'Feriados'!$F$7:$F$22)=1,OR(AND(R$29&gt;='Mapa de férias'!$E$21,R$29&lt;='Mapa de férias'!$F$21),AND(R$29&gt;='Mapa de férias'!$G$21,R$29&lt;='Mapa de férias'!$H$21),AND(R$29&gt;='Mapa de férias'!$I$21,R$29&lt;='Mapa de férias'!$J$21))),"F",""))</f>
        <v/>
      </c>
      <c r="S42" s="44">
        <f>IF(OR($B42="",S$29=""),"",IF(AND(NETWORKDAYS(S$29,S$29,'Feriados'!$F$7:$F$22)=1,OR(AND(S$29&gt;='Mapa de férias'!$E$21,S$29&lt;='Mapa de férias'!$F$21),AND(S$29&gt;='Mapa de férias'!$G$21,S$29&lt;='Mapa de férias'!$H$21),AND(S$29&gt;='Mapa de férias'!$I$21,S$29&lt;='Mapa de férias'!$J$21))),"F",""))</f>
        <v/>
      </c>
      <c r="T42" s="44">
        <f>IF(OR($B42="",T$29=""),"",IF(AND(NETWORKDAYS(T$29,T$29,'Feriados'!$F$7:$F$22)=1,OR(AND(T$29&gt;='Mapa de férias'!$E$21,T$29&lt;='Mapa de férias'!$F$21),AND(T$29&gt;='Mapa de férias'!$G$21,T$29&lt;='Mapa de férias'!$H$21),AND(T$29&gt;='Mapa de férias'!$I$21,T$29&lt;='Mapa de férias'!$J$21))),"F",""))</f>
        <v/>
      </c>
      <c r="U42" s="44">
        <f>IF(OR($B42="",U$29=""),"",IF(AND(NETWORKDAYS(U$29,U$29,'Feriados'!$F$7:$F$22)=1,OR(AND(U$29&gt;='Mapa de férias'!$E$21,U$29&lt;='Mapa de férias'!$F$21),AND(U$29&gt;='Mapa de férias'!$G$21,U$29&lt;='Mapa de férias'!$H$21),AND(U$29&gt;='Mapa de férias'!$I$21,U$29&lt;='Mapa de férias'!$J$21))),"F",""))</f>
        <v/>
      </c>
      <c r="V42" s="44">
        <f>IF(OR($B42="",V$29=""),"",IF(AND(NETWORKDAYS(V$29,V$29,'Feriados'!$F$7:$F$22)=1,OR(AND(V$29&gt;='Mapa de férias'!$E$21,V$29&lt;='Mapa de férias'!$F$21),AND(V$29&gt;='Mapa de férias'!$G$21,V$29&lt;='Mapa de férias'!$H$21),AND(V$29&gt;='Mapa de férias'!$I$21,V$29&lt;='Mapa de férias'!$J$21))),"F",""))</f>
        <v/>
      </c>
      <c r="W42" s="44">
        <f>IF(OR($B42="",W$29=""),"",IF(AND(NETWORKDAYS(W$29,W$29,'Feriados'!$F$7:$F$22)=1,OR(AND(W$29&gt;='Mapa de férias'!$E$21,W$29&lt;='Mapa de férias'!$F$21),AND(W$29&gt;='Mapa de férias'!$G$21,W$29&lt;='Mapa de férias'!$H$21),AND(W$29&gt;='Mapa de férias'!$I$21,W$29&lt;='Mapa de férias'!$J$21))),"F",""))</f>
        <v/>
      </c>
      <c r="X42" s="44">
        <f>IF(OR($B42="",X$29=""),"",IF(AND(NETWORKDAYS(X$29,X$29,'Feriados'!$F$7:$F$22)=1,OR(AND(X$29&gt;='Mapa de férias'!$E$21,X$29&lt;='Mapa de férias'!$F$21),AND(X$29&gt;='Mapa de férias'!$G$21,X$29&lt;='Mapa de férias'!$H$21),AND(X$29&gt;='Mapa de férias'!$I$21,X$29&lt;='Mapa de férias'!$J$21))),"F",""))</f>
        <v/>
      </c>
      <c r="Y42" s="44">
        <f>IF(OR($B42="",Y$29=""),"",IF(AND(NETWORKDAYS(Y$29,Y$29,'Feriados'!$F$7:$F$22)=1,OR(AND(Y$29&gt;='Mapa de férias'!$E$21,Y$29&lt;='Mapa de férias'!$F$21),AND(Y$29&gt;='Mapa de férias'!$G$21,Y$29&lt;='Mapa de férias'!$H$21),AND(Y$29&gt;='Mapa de férias'!$I$21,Y$29&lt;='Mapa de férias'!$J$21))),"F",""))</f>
        <v/>
      </c>
      <c r="Z42" s="44">
        <f>IF(OR($B42="",Z$29=""),"",IF(AND(NETWORKDAYS(Z$29,Z$29,'Feriados'!$F$7:$F$22)=1,OR(AND(Z$29&gt;='Mapa de férias'!$E$21,Z$29&lt;='Mapa de férias'!$F$21),AND(Z$29&gt;='Mapa de férias'!$G$21,Z$29&lt;='Mapa de férias'!$H$21),AND(Z$29&gt;='Mapa de férias'!$I$21,Z$29&lt;='Mapa de férias'!$J$21))),"F",""))</f>
        <v/>
      </c>
      <c r="AA42" s="44">
        <f>IF(OR($B42="",AA$29=""),"",IF(AND(NETWORKDAYS(AA$29,AA$29,'Feriados'!$F$7:$F$22)=1,OR(AND(AA$29&gt;='Mapa de férias'!$E$21,AA$29&lt;='Mapa de férias'!$F$21),AND(AA$29&gt;='Mapa de férias'!$G$21,AA$29&lt;='Mapa de férias'!$H$21),AND(AA$29&gt;='Mapa de férias'!$I$21,AA$29&lt;='Mapa de férias'!$J$21))),"F",""))</f>
        <v/>
      </c>
      <c r="AB42" s="44">
        <f>IF(OR($B42="",AB$29=""),"",IF(AND(NETWORKDAYS(AB$29,AB$29,'Feriados'!$F$7:$F$22)=1,OR(AND(AB$29&gt;='Mapa de férias'!$E$21,AB$29&lt;='Mapa de férias'!$F$21),AND(AB$29&gt;='Mapa de férias'!$G$21,AB$29&lt;='Mapa de férias'!$H$21),AND(AB$29&gt;='Mapa de férias'!$I$21,AB$29&lt;='Mapa de férias'!$J$21))),"F",""))</f>
        <v/>
      </c>
      <c r="AC42" s="44">
        <f>IF(OR($B42="",AC$29=""),"",IF(AND(NETWORKDAYS(AC$29,AC$29,'Feriados'!$F$7:$F$22)=1,OR(AND(AC$29&gt;='Mapa de férias'!$E$21,AC$29&lt;='Mapa de férias'!$F$21),AND(AC$29&gt;='Mapa de férias'!$G$21,AC$29&lt;='Mapa de férias'!$H$21),AND(AC$29&gt;='Mapa de férias'!$I$21,AC$29&lt;='Mapa de férias'!$J$21))),"F",""))</f>
        <v/>
      </c>
      <c r="AD42" s="44">
        <f>IF(OR($B42="",AD$29=""),"",IF(AND(NETWORKDAYS(AD$29,AD$29,'Feriados'!$F$7:$F$22)=1,OR(AND(AD$29&gt;='Mapa de férias'!$E$21,AD$29&lt;='Mapa de férias'!$F$21),AND(AD$29&gt;='Mapa de férias'!$G$21,AD$29&lt;='Mapa de férias'!$H$21),AND(AD$29&gt;='Mapa de férias'!$I$21,AD$29&lt;='Mapa de férias'!$J$21))),"F",""))</f>
        <v/>
      </c>
      <c r="AE42" s="44">
        <f>IF(OR($B42="",AE$29=""),"",IF(AND(NETWORKDAYS(AE$29,AE$29,'Feriados'!$F$7:$F$22)=1,OR(AND(AE$29&gt;='Mapa de férias'!$E$21,AE$29&lt;='Mapa de férias'!$F$21),AND(AE$29&gt;='Mapa de férias'!$G$21,AE$29&lt;='Mapa de férias'!$H$21),AND(AE$29&gt;='Mapa de férias'!$I$21,AE$29&lt;='Mapa de férias'!$J$21))),"F",""))</f>
        <v/>
      </c>
      <c r="AF42" s="44">
        <f>IF(OR($B42="",AF$29=""),"",IF(AND(NETWORKDAYS(AF$29,AF$29,'Feriados'!$F$7:$F$22)=1,OR(AND(AF$29&gt;='Mapa de férias'!$E$21,AF$29&lt;='Mapa de férias'!$F$21),AND(AF$29&gt;='Mapa de férias'!$G$21,AF$29&lt;='Mapa de férias'!$H$21),AND(AF$29&gt;='Mapa de férias'!$I$21,AF$29&lt;='Mapa de férias'!$J$21))),"F",""))</f>
        <v/>
      </c>
      <c r="AG42" s="44">
        <f>IF(OR($B42="",AG$29=""),"",IF(AND(NETWORKDAYS(AG$29,AG$29,'Feriados'!$F$7:$F$22)=1,OR(AND(AG$29&gt;='Mapa de férias'!$E$21,AG$29&lt;='Mapa de férias'!$F$21),AND(AG$29&gt;='Mapa de férias'!$G$21,AG$29&lt;='Mapa de férias'!$H$21),AND(AG$29&gt;='Mapa de férias'!$I$21,AG$29&lt;='Mapa de férias'!$J$21))),"F",""))</f>
        <v/>
      </c>
      <c r="AH42" s="45">
        <f>IF($B42="","",COUNTIF(C42:AG42,"F"))</f>
        <v/>
      </c>
    </row>
    <row r="43" ht="15" customHeight="1">
      <c r="A43" s="42" t="n">
        <v>13</v>
      </c>
      <c r="B43" s="43">
        <f>IF('Mapa de férias'!$B$22="","",'Mapa de férias'!$B$22)</f>
        <v/>
      </c>
      <c r="C43" s="44">
        <f>IF(OR($B43="",C$29=""),"",IF(AND(NETWORKDAYS(C$29,C$29,'Feriados'!$F$7:$F$22)=1,OR(AND(C$29&gt;='Mapa de férias'!$E$22,C$29&lt;='Mapa de férias'!$F$22),AND(C$29&gt;='Mapa de férias'!$G$22,C$29&lt;='Mapa de férias'!$H$22),AND(C$29&gt;='Mapa de férias'!$I$22,C$29&lt;='Mapa de férias'!$J$22))),"F",""))</f>
        <v/>
      </c>
      <c r="D43" s="44">
        <f>IF(OR($B43="",D$29=""),"",IF(AND(NETWORKDAYS(D$29,D$29,'Feriados'!$F$7:$F$22)=1,OR(AND(D$29&gt;='Mapa de férias'!$E$22,D$29&lt;='Mapa de férias'!$F$22),AND(D$29&gt;='Mapa de férias'!$G$22,D$29&lt;='Mapa de férias'!$H$22),AND(D$29&gt;='Mapa de férias'!$I$22,D$29&lt;='Mapa de férias'!$J$22))),"F",""))</f>
        <v/>
      </c>
      <c r="E43" s="44">
        <f>IF(OR($B43="",E$29=""),"",IF(AND(NETWORKDAYS(E$29,E$29,'Feriados'!$F$7:$F$22)=1,OR(AND(E$29&gt;='Mapa de férias'!$E$22,E$29&lt;='Mapa de férias'!$F$22),AND(E$29&gt;='Mapa de férias'!$G$22,E$29&lt;='Mapa de férias'!$H$22),AND(E$29&gt;='Mapa de férias'!$I$22,E$29&lt;='Mapa de férias'!$J$22))),"F",""))</f>
        <v/>
      </c>
      <c r="F43" s="44">
        <f>IF(OR($B43="",F$29=""),"",IF(AND(NETWORKDAYS(F$29,F$29,'Feriados'!$F$7:$F$22)=1,OR(AND(F$29&gt;='Mapa de férias'!$E$22,F$29&lt;='Mapa de férias'!$F$22),AND(F$29&gt;='Mapa de férias'!$G$22,F$29&lt;='Mapa de férias'!$H$22),AND(F$29&gt;='Mapa de férias'!$I$22,F$29&lt;='Mapa de férias'!$J$22))),"F",""))</f>
        <v/>
      </c>
      <c r="G43" s="44">
        <f>IF(OR($B43="",G$29=""),"",IF(AND(NETWORKDAYS(G$29,G$29,'Feriados'!$F$7:$F$22)=1,OR(AND(G$29&gt;='Mapa de férias'!$E$22,G$29&lt;='Mapa de férias'!$F$22),AND(G$29&gt;='Mapa de férias'!$G$22,G$29&lt;='Mapa de férias'!$H$22),AND(G$29&gt;='Mapa de férias'!$I$22,G$29&lt;='Mapa de férias'!$J$22))),"F",""))</f>
        <v/>
      </c>
      <c r="H43" s="44">
        <f>IF(OR($B43="",H$29=""),"",IF(AND(NETWORKDAYS(H$29,H$29,'Feriados'!$F$7:$F$22)=1,OR(AND(H$29&gt;='Mapa de férias'!$E$22,H$29&lt;='Mapa de férias'!$F$22),AND(H$29&gt;='Mapa de férias'!$G$22,H$29&lt;='Mapa de férias'!$H$22),AND(H$29&gt;='Mapa de férias'!$I$22,H$29&lt;='Mapa de férias'!$J$22))),"F",""))</f>
        <v/>
      </c>
      <c r="I43" s="44">
        <f>IF(OR($B43="",I$29=""),"",IF(AND(NETWORKDAYS(I$29,I$29,'Feriados'!$F$7:$F$22)=1,OR(AND(I$29&gt;='Mapa de férias'!$E$22,I$29&lt;='Mapa de férias'!$F$22),AND(I$29&gt;='Mapa de férias'!$G$22,I$29&lt;='Mapa de férias'!$H$22),AND(I$29&gt;='Mapa de férias'!$I$22,I$29&lt;='Mapa de férias'!$J$22))),"F",""))</f>
        <v/>
      </c>
      <c r="J43" s="44">
        <f>IF(OR($B43="",J$29=""),"",IF(AND(NETWORKDAYS(J$29,J$29,'Feriados'!$F$7:$F$22)=1,OR(AND(J$29&gt;='Mapa de férias'!$E$22,J$29&lt;='Mapa de férias'!$F$22),AND(J$29&gt;='Mapa de férias'!$G$22,J$29&lt;='Mapa de férias'!$H$22),AND(J$29&gt;='Mapa de férias'!$I$22,J$29&lt;='Mapa de férias'!$J$22))),"F",""))</f>
        <v/>
      </c>
      <c r="K43" s="44">
        <f>IF(OR($B43="",K$29=""),"",IF(AND(NETWORKDAYS(K$29,K$29,'Feriados'!$F$7:$F$22)=1,OR(AND(K$29&gt;='Mapa de férias'!$E$22,K$29&lt;='Mapa de férias'!$F$22),AND(K$29&gt;='Mapa de férias'!$G$22,K$29&lt;='Mapa de férias'!$H$22),AND(K$29&gt;='Mapa de férias'!$I$22,K$29&lt;='Mapa de férias'!$J$22))),"F",""))</f>
        <v/>
      </c>
      <c r="L43" s="44">
        <f>IF(OR($B43="",L$29=""),"",IF(AND(NETWORKDAYS(L$29,L$29,'Feriados'!$F$7:$F$22)=1,OR(AND(L$29&gt;='Mapa de férias'!$E$22,L$29&lt;='Mapa de férias'!$F$22),AND(L$29&gt;='Mapa de férias'!$G$22,L$29&lt;='Mapa de férias'!$H$22),AND(L$29&gt;='Mapa de férias'!$I$22,L$29&lt;='Mapa de férias'!$J$22))),"F",""))</f>
        <v/>
      </c>
      <c r="M43" s="44">
        <f>IF(OR($B43="",M$29=""),"",IF(AND(NETWORKDAYS(M$29,M$29,'Feriados'!$F$7:$F$22)=1,OR(AND(M$29&gt;='Mapa de férias'!$E$22,M$29&lt;='Mapa de férias'!$F$22),AND(M$29&gt;='Mapa de férias'!$G$22,M$29&lt;='Mapa de férias'!$H$22),AND(M$29&gt;='Mapa de férias'!$I$22,M$29&lt;='Mapa de férias'!$J$22))),"F",""))</f>
        <v/>
      </c>
      <c r="N43" s="44">
        <f>IF(OR($B43="",N$29=""),"",IF(AND(NETWORKDAYS(N$29,N$29,'Feriados'!$F$7:$F$22)=1,OR(AND(N$29&gt;='Mapa de férias'!$E$22,N$29&lt;='Mapa de férias'!$F$22),AND(N$29&gt;='Mapa de férias'!$G$22,N$29&lt;='Mapa de férias'!$H$22),AND(N$29&gt;='Mapa de férias'!$I$22,N$29&lt;='Mapa de férias'!$J$22))),"F",""))</f>
        <v/>
      </c>
      <c r="O43" s="44">
        <f>IF(OR($B43="",O$29=""),"",IF(AND(NETWORKDAYS(O$29,O$29,'Feriados'!$F$7:$F$22)=1,OR(AND(O$29&gt;='Mapa de férias'!$E$22,O$29&lt;='Mapa de férias'!$F$22),AND(O$29&gt;='Mapa de férias'!$G$22,O$29&lt;='Mapa de férias'!$H$22),AND(O$29&gt;='Mapa de férias'!$I$22,O$29&lt;='Mapa de férias'!$J$22))),"F",""))</f>
        <v/>
      </c>
      <c r="P43" s="44">
        <f>IF(OR($B43="",P$29=""),"",IF(AND(NETWORKDAYS(P$29,P$29,'Feriados'!$F$7:$F$22)=1,OR(AND(P$29&gt;='Mapa de férias'!$E$22,P$29&lt;='Mapa de férias'!$F$22),AND(P$29&gt;='Mapa de férias'!$G$22,P$29&lt;='Mapa de férias'!$H$22),AND(P$29&gt;='Mapa de férias'!$I$22,P$29&lt;='Mapa de férias'!$J$22))),"F",""))</f>
        <v/>
      </c>
      <c r="Q43" s="44">
        <f>IF(OR($B43="",Q$29=""),"",IF(AND(NETWORKDAYS(Q$29,Q$29,'Feriados'!$F$7:$F$22)=1,OR(AND(Q$29&gt;='Mapa de férias'!$E$22,Q$29&lt;='Mapa de férias'!$F$22),AND(Q$29&gt;='Mapa de férias'!$G$22,Q$29&lt;='Mapa de férias'!$H$22),AND(Q$29&gt;='Mapa de férias'!$I$22,Q$29&lt;='Mapa de férias'!$J$22))),"F",""))</f>
        <v/>
      </c>
      <c r="R43" s="44">
        <f>IF(OR($B43="",R$29=""),"",IF(AND(NETWORKDAYS(R$29,R$29,'Feriados'!$F$7:$F$22)=1,OR(AND(R$29&gt;='Mapa de férias'!$E$22,R$29&lt;='Mapa de férias'!$F$22),AND(R$29&gt;='Mapa de férias'!$G$22,R$29&lt;='Mapa de férias'!$H$22),AND(R$29&gt;='Mapa de férias'!$I$22,R$29&lt;='Mapa de férias'!$J$22))),"F",""))</f>
        <v/>
      </c>
      <c r="S43" s="44">
        <f>IF(OR($B43="",S$29=""),"",IF(AND(NETWORKDAYS(S$29,S$29,'Feriados'!$F$7:$F$22)=1,OR(AND(S$29&gt;='Mapa de férias'!$E$22,S$29&lt;='Mapa de férias'!$F$22),AND(S$29&gt;='Mapa de férias'!$G$22,S$29&lt;='Mapa de férias'!$H$22),AND(S$29&gt;='Mapa de férias'!$I$22,S$29&lt;='Mapa de férias'!$J$22))),"F",""))</f>
        <v/>
      </c>
      <c r="T43" s="44">
        <f>IF(OR($B43="",T$29=""),"",IF(AND(NETWORKDAYS(T$29,T$29,'Feriados'!$F$7:$F$22)=1,OR(AND(T$29&gt;='Mapa de férias'!$E$22,T$29&lt;='Mapa de férias'!$F$22),AND(T$29&gt;='Mapa de férias'!$G$22,T$29&lt;='Mapa de férias'!$H$22),AND(T$29&gt;='Mapa de férias'!$I$22,T$29&lt;='Mapa de férias'!$J$22))),"F",""))</f>
        <v/>
      </c>
      <c r="U43" s="44">
        <f>IF(OR($B43="",U$29=""),"",IF(AND(NETWORKDAYS(U$29,U$29,'Feriados'!$F$7:$F$22)=1,OR(AND(U$29&gt;='Mapa de férias'!$E$22,U$29&lt;='Mapa de férias'!$F$22),AND(U$29&gt;='Mapa de férias'!$G$22,U$29&lt;='Mapa de férias'!$H$22),AND(U$29&gt;='Mapa de férias'!$I$22,U$29&lt;='Mapa de férias'!$J$22))),"F",""))</f>
        <v/>
      </c>
      <c r="V43" s="44">
        <f>IF(OR($B43="",V$29=""),"",IF(AND(NETWORKDAYS(V$29,V$29,'Feriados'!$F$7:$F$22)=1,OR(AND(V$29&gt;='Mapa de férias'!$E$22,V$29&lt;='Mapa de férias'!$F$22),AND(V$29&gt;='Mapa de férias'!$G$22,V$29&lt;='Mapa de férias'!$H$22),AND(V$29&gt;='Mapa de férias'!$I$22,V$29&lt;='Mapa de férias'!$J$22))),"F",""))</f>
        <v/>
      </c>
      <c r="W43" s="44">
        <f>IF(OR($B43="",W$29=""),"",IF(AND(NETWORKDAYS(W$29,W$29,'Feriados'!$F$7:$F$22)=1,OR(AND(W$29&gt;='Mapa de férias'!$E$22,W$29&lt;='Mapa de férias'!$F$22),AND(W$29&gt;='Mapa de férias'!$G$22,W$29&lt;='Mapa de férias'!$H$22),AND(W$29&gt;='Mapa de férias'!$I$22,W$29&lt;='Mapa de férias'!$J$22))),"F",""))</f>
        <v/>
      </c>
      <c r="X43" s="44">
        <f>IF(OR($B43="",X$29=""),"",IF(AND(NETWORKDAYS(X$29,X$29,'Feriados'!$F$7:$F$22)=1,OR(AND(X$29&gt;='Mapa de férias'!$E$22,X$29&lt;='Mapa de férias'!$F$22),AND(X$29&gt;='Mapa de férias'!$G$22,X$29&lt;='Mapa de férias'!$H$22),AND(X$29&gt;='Mapa de férias'!$I$22,X$29&lt;='Mapa de férias'!$J$22))),"F",""))</f>
        <v/>
      </c>
      <c r="Y43" s="44">
        <f>IF(OR($B43="",Y$29=""),"",IF(AND(NETWORKDAYS(Y$29,Y$29,'Feriados'!$F$7:$F$22)=1,OR(AND(Y$29&gt;='Mapa de férias'!$E$22,Y$29&lt;='Mapa de férias'!$F$22),AND(Y$29&gt;='Mapa de férias'!$G$22,Y$29&lt;='Mapa de férias'!$H$22),AND(Y$29&gt;='Mapa de férias'!$I$22,Y$29&lt;='Mapa de férias'!$J$22))),"F",""))</f>
        <v/>
      </c>
      <c r="Z43" s="44">
        <f>IF(OR($B43="",Z$29=""),"",IF(AND(NETWORKDAYS(Z$29,Z$29,'Feriados'!$F$7:$F$22)=1,OR(AND(Z$29&gt;='Mapa de férias'!$E$22,Z$29&lt;='Mapa de férias'!$F$22),AND(Z$29&gt;='Mapa de férias'!$G$22,Z$29&lt;='Mapa de férias'!$H$22),AND(Z$29&gt;='Mapa de férias'!$I$22,Z$29&lt;='Mapa de férias'!$J$22))),"F",""))</f>
        <v/>
      </c>
      <c r="AA43" s="44">
        <f>IF(OR($B43="",AA$29=""),"",IF(AND(NETWORKDAYS(AA$29,AA$29,'Feriados'!$F$7:$F$22)=1,OR(AND(AA$29&gt;='Mapa de férias'!$E$22,AA$29&lt;='Mapa de férias'!$F$22),AND(AA$29&gt;='Mapa de férias'!$G$22,AA$29&lt;='Mapa de férias'!$H$22),AND(AA$29&gt;='Mapa de férias'!$I$22,AA$29&lt;='Mapa de férias'!$J$22))),"F",""))</f>
        <v/>
      </c>
      <c r="AB43" s="44">
        <f>IF(OR($B43="",AB$29=""),"",IF(AND(NETWORKDAYS(AB$29,AB$29,'Feriados'!$F$7:$F$22)=1,OR(AND(AB$29&gt;='Mapa de férias'!$E$22,AB$29&lt;='Mapa de férias'!$F$22),AND(AB$29&gt;='Mapa de férias'!$G$22,AB$29&lt;='Mapa de férias'!$H$22),AND(AB$29&gt;='Mapa de férias'!$I$22,AB$29&lt;='Mapa de férias'!$J$22))),"F",""))</f>
        <v/>
      </c>
      <c r="AC43" s="44">
        <f>IF(OR($B43="",AC$29=""),"",IF(AND(NETWORKDAYS(AC$29,AC$29,'Feriados'!$F$7:$F$22)=1,OR(AND(AC$29&gt;='Mapa de férias'!$E$22,AC$29&lt;='Mapa de férias'!$F$22),AND(AC$29&gt;='Mapa de férias'!$G$22,AC$29&lt;='Mapa de férias'!$H$22),AND(AC$29&gt;='Mapa de férias'!$I$22,AC$29&lt;='Mapa de férias'!$J$22))),"F",""))</f>
        <v/>
      </c>
      <c r="AD43" s="44">
        <f>IF(OR($B43="",AD$29=""),"",IF(AND(NETWORKDAYS(AD$29,AD$29,'Feriados'!$F$7:$F$22)=1,OR(AND(AD$29&gt;='Mapa de férias'!$E$22,AD$29&lt;='Mapa de férias'!$F$22),AND(AD$29&gt;='Mapa de férias'!$G$22,AD$29&lt;='Mapa de férias'!$H$22),AND(AD$29&gt;='Mapa de férias'!$I$22,AD$29&lt;='Mapa de férias'!$J$22))),"F",""))</f>
        <v/>
      </c>
      <c r="AE43" s="44">
        <f>IF(OR($B43="",AE$29=""),"",IF(AND(NETWORKDAYS(AE$29,AE$29,'Feriados'!$F$7:$F$22)=1,OR(AND(AE$29&gt;='Mapa de férias'!$E$22,AE$29&lt;='Mapa de férias'!$F$22),AND(AE$29&gt;='Mapa de férias'!$G$22,AE$29&lt;='Mapa de férias'!$H$22),AND(AE$29&gt;='Mapa de férias'!$I$22,AE$29&lt;='Mapa de férias'!$J$22))),"F",""))</f>
        <v/>
      </c>
      <c r="AF43" s="44">
        <f>IF(OR($B43="",AF$29=""),"",IF(AND(NETWORKDAYS(AF$29,AF$29,'Feriados'!$F$7:$F$22)=1,OR(AND(AF$29&gt;='Mapa de férias'!$E$22,AF$29&lt;='Mapa de férias'!$F$22),AND(AF$29&gt;='Mapa de férias'!$G$22,AF$29&lt;='Mapa de férias'!$H$22),AND(AF$29&gt;='Mapa de férias'!$I$22,AF$29&lt;='Mapa de férias'!$J$22))),"F",""))</f>
        <v/>
      </c>
      <c r="AG43" s="44">
        <f>IF(OR($B43="",AG$29=""),"",IF(AND(NETWORKDAYS(AG$29,AG$29,'Feriados'!$F$7:$F$22)=1,OR(AND(AG$29&gt;='Mapa de férias'!$E$22,AG$29&lt;='Mapa de férias'!$F$22),AND(AG$29&gt;='Mapa de férias'!$G$22,AG$29&lt;='Mapa de férias'!$H$22),AND(AG$29&gt;='Mapa de férias'!$I$22,AG$29&lt;='Mapa de férias'!$J$22))),"F",""))</f>
        <v/>
      </c>
      <c r="AH43" s="45">
        <f>IF($B43="","",COUNTIF(C43:AG43,"F"))</f>
        <v/>
      </c>
    </row>
    <row r="44" ht="15" customHeight="1">
      <c r="A44" s="42" t="n">
        <v>14</v>
      </c>
      <c r="B44" s="43">
        <f>IF('Mapa de férias'!$B$23="","",'Mapa de férias'!$B$23)</f>
        <v/>
      </c>
      <c r="C44" s="44">
        <f>IF(OR($B44="",C$29=""),"",IF(AND(NETWORKDAYS(C$29,C$29,'Feriados'!$F$7:$F$22)=1,OR(AND(C$29&gt;='Mapa de férias'!$E$23,C$29&lt;='Mapa de férias'!$F$23),AND(C$29&gt;='Mapa de férias'!$G$23,C$29&lt;='Mapa de férias'!$H$23),AND(C$29&gt;='Mapa de férias'!$I$23,C$29&lt;='Mapa de férias'!$J$23))),"F",""))</f>
        <v/>
      </c>
      <c r="D44" s="44">
        <f>IF(OR($B44="",D$29=""),"",IF(AND(NETWORKDAYS(D$29,D$29,'Feriados'!$F$7:$F$22)=1,OR(AND(D$29&gt;='Mapa de férias'!$E$23,D$29&lt;='Mapa de férias'!$F$23),AND(D$29&gt;='Mapa de férias'!$G$23,D$29&lt;='Mapa de férias'!$H$23),AND(D$29&gt;='Mapa de férias'!$I$23,D$29&lt;='Mapa de férias'!$J$23))),"F",""))</f>
        <v/>
      </c>
      <c r="E44" s="44">
        <f>IF(OR($B44="",E$29=""),"",IF(AND(NETWORKDAYS(E$29,E$29,'Feriados'!$F$7:$F$22)=1,OR(AND(E$29&gt;='Mapa de férias'!$E$23,E$29&lt;='Mapa de férias'!$F$23),AND(E$29&gt;='Mapa de férias'!$G$23,E$29&lt;='Mapa de férias'!$H$23),AND(E$29&gt;='Mapa de férias'!$I$23,E$29&lt;='Mapa de férias'!$J$23))),"F",""))</f>
        <v/>
      </c>
      <c r="F44" s="44">
        <f>IF(OR($B44="",F$29=""),"",IF(AND(NETWORKDAYS(F$29,F$29,'Feriados'!$F$7:$F$22)=1,OR(AND(F$29&gt;='Mapa de férias'!$E$23,F$29&lt;='Mapa de férias'!$F$23),AND(F$29&gt;='Mapa de férias'!$G$23,F$29&lt;='Mapa de férias'!$H$23),AND(F$29&gt;='Mapa de férias'!$I$23,F$29&lt;='Mapa de férias'!$J$23))),"F",""))</f>
        <v/>
      </c>
      <c r="G44" s="44">
        <f>IF(OR($B44="",G$29=""),"",IF(AND(NETWORKDAYS(G$29,G$29,'Feriados'!$F$7:$F$22)=1,OR(AND(G$29&gt;='Mapa de férias'!$E$23,G$29&lt;='Mapa de férias'!$F$23),AND(G$29&gt;='Mapa de férias'!$G$23,G$29&lt;='Mapa de férias'!$H$23),AND(G$29&gt;='Mapa de férias'!$I$23,G$29&lt;='Mapa de férias'!$J$23))),"F",""))</f>
        <v/>
      </c>
      <c r="H44" s="44">
        <f>IF(OR($B44="",H$29=""),"",IF(AND(NETWORKDAYS(H$29,H$29,'Feriados'!$F$7:$F$22)=1,OR(AND(H$29&gt;='Mapa de férias'!$E$23,H$29&lt;='Mapa de férias'!$F$23),AND(H$29&gt;='Mapa de férias'!$G$23,H$29&lt;='Mapa de férias'!$H$23),AND(H$29&gt;='Mapa de férias'!$I$23,H$29&lt;='Mapa de férias'!$J$23))),"F",""))</f>
        <v/>
      </c>
      <c r="I44" s="44">
        <f>IF(OR($B44="",I$29=""),"",IF(AND(NETWORKDAYS(I$29,I$29,'Feriados'!$F$7:$F$22)=1,OR(AND(I$29&gt;='Mapa de férias'!$E$23,I$29&lt;='Mapa de férias'!$F$23),AND(I$29&gt;='Mapa de férias'!$G$23,I$29&lt;='Mapa de férias'!$H$23),AND(I$29&gt;='Mapa de férias'!$I$23,I$29&lt;='Mapa de férias'!$J$23))),"F",""))</f>
        <v/>
      </c>
      <c r="J44" s="44">
        <f>IF(OR($B44="",J$29=""),"",IF(AND(NETWORKDAYS(J$29,J$29,'Feriados'!$F$7:$F$22)=1,OR(AND(J$29&gt;='Mapa de férias'!$E$23,J$29&lt;='Mapa de férias'!$F$23),AND(J$29&gt;='Mapa de férias'!$G$23,J$29&lt;='Mapa de férias'!$H$23),AND(J$29&gt;='Mapa de férias'!$I$23,J$29&lt;='Mapa de férias'!$J$23))),"F",""))</f>
        <v/>
      </c>
      <c r="K44" s="44">
        <f>IF(OR($B44="",K$29=""),"",IF(AND(NETWORKDAYS(K$29,K$29,'Feriados'!$F$7:$F$22)=1,OR(AND(K$29&gt;='Mapa de férias'!$E$23,K$29&lt;='Mapa de férias'!$F$23),AND(K$29&gt;='Mapa de férias'!$G$23,K$29&lt;='Mapa de férias'!$H$23),AND(K$29&gt;='Mapa de férias'!$I$23,K$29&lt;='Mapa de férias'!$J$23))),"F",""))</f>
        <v/>
      </c>
      <c r="L44" s="44">
        <f>IF(OR($B44="",L$29=""),"",IF(AND(NETWORKDAYS(L$29,L$29,'Feriados'!$F$7:$F$22)=1,OR(AND(L$29&gt;='Mapa de férias'!$E$23,L$29&lt;='Mapa de férias'!$F$23),AND(L$29&gt;='Mapa de férias'!$G$23,L$29&lt;='Mapa de férias'!$H$23),AND(L$29&gt;='Mapa de férias'!$I$23,L$29&lt;='Mapa de férias'!$J$23))),"F",""))</f>
        <v/>
      </c>
      <c r="M44" s="44">
        <f>IF(OR($B44="",M$29=""),"",IF(AND(NETWORKDAYS(M$29,M$29,'Feriados'!$F$7:$F$22)=1,OR(AND(M$29&gt;='Mapa de férias'!$E$23,M$29&lt;='Mapa de férias'!$F$23),AND(M$29&gt;='Mapa de férias'!$G$23,M$29&lt;='Mapa de férias'!$H$23),AND(M$29&gt;='Mapa de férias'!$I$23,M$29&lt;='Mapa de férias'!$J$23))),"F",""))</f>
        <v/>
      </c>
      <c r="N44" s="44">
        <f>IF(OR($B44="",N$29=""),"",IF(AND(NETWORKDAYS(N$29,N$29,'Feriados'!$F$7:$F$22)=1,OR(AND(N$29&gt;='Mapa de férias'!$E$23,N$29&lt;='Mapa de férias'!$F$23),AND(N$29&gt;='Mapa de férias'!$G$23,N$29&lt;='Mapa de férias'!$H$23),AND(N$29&gt;='Mapa de férias'!$I$23,N$29&lt;='Mapa de férias'!$J$23))),"F",""))</f>
        <v/>
      </c>
      <c r="O44" s="44">
        <f>IF(OR($B44="",O$29=""),"",IF(AND(NETWORKDAYS(O$29,O$29,'Feriados'!$F$7:$F$22)=1,OR(AND(O$29&gt;='Mapa de férias'!$E$23,O$29&lt;='Mapa de férias'!$F$23),AND(O$29&gt;='Mapa de férias'!$G$23,O$29&lt;='Mapa de férias'!$H$23),AND(O$29&gt;='Mapa de férias'!$I$23,O$29&lt;='Mapa de férias'!$J$23))),"F",""))</f>
        <v/>
      </c>
      <c r="P44" s="44">
        <f>IF(OR($B44="",P$29=""),"",IF(AND(NETWORKDAYS(P$29,P$29,'Feriados'!$F$7:$F$22)=1,OR(AND(P$29&gt;='Mapa de férias'!$E$23,P$29&lt;='Mapa de férias'!$F$23),AND(P$29&gt;='Mapa de férias'!$G$23,P$29&lt;='Mapa de férias'!$H$23),AND(P$29&gt;='Mapa de férias'!$I$23,P$29&lt;='Mapa de férias'!$J$23))),"F",""))</f>
        <v/>
      </c>
      <c r="Q44" s="44">
        <f>IF(OR($B44="",Q$29=""),"",IF(AND(NETWORKDAYS(Q$29,Q$29,'Feriados'!$F$7:$F$22)=1,OR(AND(Q$29&gt;='Mapa de férias'!$E$23,Q$29&lt;='Mapa de férias'!$F$23),AND(Q$29&gt;='Mapa de férias'!$G$23,Q$29&lt;='Mapa de férias'!$H$23),AND(Q$29&gt;='Mapa de férias'!$I$23,Q$29&lt;='Mapa de férias'!$J$23))),"F",""))</f>
        <v/>
      </c>
      <c r="R44" s="44">
        <f>IF(OR($B44="",R$29=""),"",IF(AND(NETWORKDAYS(R$29,R$29,'Feriados'!$F$7:$F$22)=1,OR(AND(R$29&gt;='Mapa de férias'!$E$23,R$29&lt;='Mapa de férias'!$F$23),AND(R$29&gt;='Mapa de férias'!$G$23,R$29&lt;='Mapa de férias'!$H$23),AND(R$29&gt;='Mapa de férias'!$I$23,R$29&lt;='Mapa de férias'!$J$23))),"F",""))</f>
        <v/>
      </c>
      <c r="S44" s="44">
        <f>IF(OR($B44="",S$29=""),"",IF(AND(NETWORKDAYS(S$29,S$29,'Feriados'!$F$7:$F$22)=1,OR(AND(S$29&gt;='Mapa de férias'!$E$23,S$29&lt;='Mapa de férias'!$F$23),AND(S$29&gt;='Mapa de férias'!$G$23,S$29&lt;='Mapa de férias'!$H$23),AND(S$29&gt;='Mapa de férias'!$I$23,S$29&lt;='Mapa de férias'!$J$23))),"F",""))</f>
        <v/>
      </c>
      <c r="T44" s="44">
        <f>IF(OR($B44="",T$29=""),"",IF(AND(NETWORKDAYS(T$29,T$29,'Feriados'!$F$7:$F$22)=1,OR(AND(T$29&gt;='Mapa de férias'!$E$23,T$29&lt;='Mapa de férias'!$F$23),AND(T$29&gt;='Mapa de férias'!$G$23,T$29&lt;='Mapa de férias'!$H$23),AND(T$29&gt;='Mapa de férias'!$I$23,T$29&lt;='Mapa de férias'!$J$23))),"F",""))</f>
        <v/>
      </c>
      <c r="U44" s="44">
        <f>IF(OR($B44="",U$29=""),"",IF(AND(NETWORKDAYS(U$29,U$29,'Feriados'!$F$7:$F$22)=1,OR(AND(U$29&gt;='Mapa de férias'!$E$23,U$29&lt;='Mapa de férias'!$F$23),AND(U$29&gt;='Mapa de férias'!$G$23,U$29&lt;='Mapa de férias'!$H$23),AND(U$29&gt;='Mapa de férias'!$I$23,U$29&lt;='Mapa de férias'!$J$23))),"F",""))</f>
        <v/>
      </c>
      <c r="V44" s="44">
        <f>IF(OR($B44="",V$29=""),"",IF(AND(NETWORKDAYS(V$29,V$29,'Feriados'!$F$7:$F$22)=1,OR(AND(V$29&gt;='Mapa de férias'!$E$23,V$29&lt;='Mapa de férias'!$F$23),AND(V$29&gt;='Mapa de férias'!$G$23,V$29&lt;='Mapa de férias'!$H$23),AND(V$29&gt;='Mapa de férias'!$I$23,V$29&lt;='Mapa de férias'!$J$23))),"F",""))</f>
        <v/>
      </c>
      <c r="W44" s="44">
        <f>IF(OR($B44="",W$29=""),"",IF(AND(NETWORKDAYS(W$29,W$29,'Feriados'!$F$7:$F$22)=1,OR(AND(W$29&gt;='Mapa de férias'!$E$23,W$29&lt;='Mapa de férias'!$F$23),AND(W$29&gt;='Mapa de férias'!$G$23,W$29&lt;='Mapa de férias'!$H$23),AND(W$29&gt;='Mapa de férias'!$I$23,W$29&lt;='Mapa de férias'!$J$23))),"F",""))</f>
        <v/>
      </c>
      <c r="X44" s="44">
        <f>IF(OR($B44="",X$29=""),"",IF(AND(NETWORKDAYS(X$29,X$29,'Feriados'!$F$7:$F$22)=1,OR(AND(X$29&gt;='Mapa de férias'!$E$23,X$29&lt;='Mapa de férias'!$F$23),AND(X$29&gt;='Mapa de férias'!$G$23,X$29&lt;='Mapa de férias'!$H$23),AND(X$29&gt;='Mapa de férias'!$I$23,X$29&lt;='Mapa de férias'!$J$23))),"F",""))</f>
        <v/>
      </c>
      <c r="Y44" s="44">
        <f>IF(OR($B44="",Y$29=""),"",IF(AND(NETWORKDAYS(Y$29,Y$29,'Feriados'!$F$7:$F$22)=1,OR(AND(Y$29&gt;='Mapa de férias'!$E$23,Y$29&lt;='Mapa de férias'!$F$23),AND(Y$29&gt;='Mapa de férias'!$G$23,Y$29&lt;='Mapa de férias'!$H$23),AND(Y$29&gt;='Mapa de férias'!$I$23,Y$29&lt;='Mapa de férias'!$J$23))),"F",""))</f>
        <v/>
      </c>
      <c r="Z44" s="44">
        <f>IF(OR($B44="",Z$29=""),"",IF(AND(NETWORKDAYS(Z$29,Z$29,'Feriados'!$F$7:$F$22)=1,OR(AND(Z$29&gt;='Mapa de férias'!$E$23,Z$29&lt;='Mapa de férias'!$F$23),AND(Z$29&gt;='Mapa de férias'!$G$23,Z$29&lt;='Mapa de férias'!$H$23),AND(Z$29&gt;='Mapa de férias'!$I$23,Z$29&lt;='Mapa de férias'!$J$23))),"F",""))</f>
        <v/>
      </c>
      <c r="AA44" s="44">
        <f>IF(OR($B44="",AA$29=""),"",IF(AND(NETWORKDAYS(AA$29,AA$29,'Feriados'!$F$7:$F$22)=1,OR(AND(AA$29&gt;='Mapa de férias'!$E$23,AA$29&lt;='Mapa de férias'!$F$23),AND(AA$29&gt;='Mapa de férias'!$G$23,AA$29&lt;='Mapa de férias'!$H$23),AND(AA$29&gt;='Mapa de férias'!$I$23,AA$29&lt;='Mapa de férias'!$J$23))),"F",""))</f>
        <v/>
      </c>
      <c r="AB44" s="44">
        <f>IF(OR($B44="",AB$29=""),"",IF(AND(NETWORKDAYS(AB$29,AB$29,'Feriados'!$F$7:$F$22)=1,OR(AND(AB$29&gt;='Mapa de férias'!$E$23,AB$29&lt;='Mapa de férias'!$F$23),AND(AB$29&gt;='Mapa de férias'!$G$23,AB$29&lt;='Mapa de férias'!$H$23),AND(AB$29&gt;='Mapa de férias'!$I$23,AB$29&lt;='Mapa de férias'!$J$23))),"F",""))</f>
        <v/>
      </c>
      <c r="AC44" s="44">
        <f>IF(OR($B44="",AC$29=""),"",IF(AND(NETWORKDAYS(AC$29,AC$29,'Feriados'!$F$7:$F$22)=1,OR(AND(AC$29&gt;='Mapa de férias'!$E$23,AC$29&lt;='Mapa de férias'!$F$23),AND(AC$29&gt;='Mapa de férias'!$G$23,AC$29&lt;='Mapa de férias'!$H$23),AND(AC$29&gt;='Mapa de férias'!$I$23,AC$29&lt;='Mapa de férias'!$J$23))),"F",""))</f>
        <v/>
      </c>
      <c r="AD44" s="44">
        <f>IF(OR($B44="",AD$29=""),"",IF(AND(NETWORKDAYS(AD$29,AD$29,'Feriados'!$F$7:$F$22)=1,OR(AND(AD$29&gt;='Mapa de férias'!$E$23,AD$29&lt;='Mapa de férias'!$F$23),AND(AD$29&gt;='Mapa de férias'!$G$23,AD$29&lt;='Mapa de férias'!$H$23),AND(AD$29&gt;='Mapa de férias'!$I$23,AD$29&lt;='Mapa de férias'!$J$23))),"F",""))</f>
        <v/>
      </c>
      <c r="AE44" s="44">
        <f>IF(OR($B44="",AE$29=""),"",IF(AND(NETWORKDAYS(AE$29,AE$29,'Feriados'!$F$7:$F$22)=1,OR(AND(AE$29&gt;='Mapa de férias'!$E$23,AE$29&lt;='Mapa de férias'!$F$23),AND(AE$29&gt;='Mapa de férias'!$G$23,AE$29&lt;='Mapa de férias'!$H$23),AND(AE$29&gt;='Mapa de férias'!$I$23,AE$29&lt;='Mapa de férias'!$J$23))),"F",""))</f>
        <v/>
      </c>
      <c r="AF44" s="44">
        <f>IF(OR($B44="",AF$29=""),"",IF(AND(NETWORKDAYS(AF$29,AF$29,'Feriados'!$F$7:$F$22)=1,OR(AND(AF$29&gt;='Mapa de férias'!$E$23,AF$29&lt;='Mapa de férias'!$F$23),AND(AF$29&gt;='Mapa de férias'!$G$23,AF$29&lt;='Mapa de férias'!$H$23),AND(AF$29&gt;='Mapa de férias'!$I$23,AF$29&lt;='Mapa de férias'!$J$23))),"F",""))</f>
        <v/>
      </c>
      <c r="AG44" s="44">
        <f>IF(OR($B44="",AG$29=""),"",IF(AND(NETWORKDAYS(AG$29,AG$29,'Feriados'!$F$7:$F$22)=1,OR(AND(AG$29&gt;='Mapa de férias'!$E$23,AG$29&lt;='Mapa de férias'!$F$23),AND(AG$29&gt;='Mapa de férias'!$G$23,AG$29&lt;='Mapa de férias'!$H$23),AND(AG$29&gt;='Mapa de férias'!$I$23,AG$29&lt;='Mapa de férias'!$J$23))),"F",""))</f>
        <v/>
      </c>
      <c r="AH44" s="45">
        <f>IF($B44="","",COUNTIF(C44:AG44,"F"))</f>
        <v/>
      </c>
    </row>
    <row r="45" ht="15" customHeight="1">
      <c r="A45" s="42" t="n">
        <v>15</v>
      </c>
      <c r="B45" s="43">
        <f>IF('Mapa de férias'!$B$24="","",'Mapa de férias'!$B$24)</f>
        <v/>
      </c>
      <c r="C45" s="44">
        <f>IF(OR($B45="",C$29=""),"",IF(AND(NETWORKDAYS(C$29,C$29,'Feriados'!$F$7:$F$22)=1,OR(AND(C$29&gt;='Mapa de férias'!$E$24,C$29&lt;='Mapa de férias'!$F$24),AND(C$29&gt;='Mapa de férias'!$G$24,C$29&lt;='Mapa de férias'!$H$24),AND(C$29&gt;='Mapa de férias'!$I$24,C$29&lt;='Mapa de férias'!$J$24))),"F",""))</f>
        <v/>
      </c>
      <c r="D45" s="44">
        <f>IF(OR($B45="",D$29=""),"",IF(AND(NETWORKDAYS(D$29,D$29,'Feriados'!$F$7:$F$22)=1,OR(AND(D$29&gt;='Mapa de férias'!$E$24,D$29&lt;='Mapa de férias'!$F$24),AND(D$29&gt;='Mapa de férias'!$G$24,D$29&lt;='Mapa de férias'!$H$24),AND(D$29&gt;='Mapa de férias'!$I$24,D$29&lt;='Mapa de férias'!$J$24))),"F",""))</f>
        <v/>
      </c>
      <c r="E45" s="44">
        <f>IF(OR($B45="",E$29=""),"",IF(AND(NETWORKDAYS(E$29,E$29,'Feriados'!$F$7:$F$22)=1,OR(AND(E$29&gt;='Mapa de férias'!$E$24,E$29&lt;='Mapa de férias'!$F$24),AND(E$29&gt;='Mapa de férias'!$G$24,E$29&lt;='Mapa de férias'!$H$24),AND(E$29&gt;='Mapa de férias'!$I$24,E$29&lt;='Mapa de férias'!$J$24))),"F",""))</f>
        <v/>
      </c>
      <c r="F45" s="44">
        <f>IF(OR($B45="",F$29=""),"",IF(AND(NETWORKDAYS(F$29,F$29,'Feriados'!$F$7:$F$22)=1,OR(AND(F$29&gt;='Mapa de férias'!$E$24,F$29&lt;='Mapa de férias'!$F$24),AND(F$29&gt;='Mapa de férias'!$G$24,F$29&lt;='Mapa de férias'!$H$24),AND(F$29&gt;='Mapa de férias'!$I$24,F$29&lt;='Mapa de férias'!$J$24))),"F",""))</f>
        <v/>
      </c>
      <c r="G45" s="44">
        <f>IF(OR($B45="",G$29=""),"",IF(AND(NETWORKDAYS(G$29,G$29,'Feriados'!$F$7:$F$22)=1,OR(AND(G$29&gt;='Mapa de férias'!$E$24,G$29&lt;='Mapa de férias'!$F$24),AND(G$29&gt;='Mapa de férias'!$G$24,G$29&lt;='Mapa de férias'!$H$24),AND(G$29&gt;='Mapa de férias'!$I$24,G$29&lt;='Mapa de férias'!$J$24))),"F",""))</f>
        <v/>
      </c>
      <c r="H45" s="44">
        <f>IF(OR($B45="",H$29=""),"",IF(AND(NETWORKDAYS(H$29,H$29,'Feriados'!$F$7:$F$22)=1,OR(AND(H$29&gt;='Mapa de férias'!$E$24,H$29&lt;='Mapa de férias'!$F$24),AND(H$29&gt;='Mapa de férias'!$G$24,H$29&lt;='Mapa de férias'!$H$24),AND(H$29&gt;='Mapa de férias'!$I$24,H$29&lt;='Mapa de férias'!$J$24))),"F",""))</f>
        <v/>
      </c>
      <c r="I45" s="44">
        <f>IF(OR($B45="",I$29=""),"",IF(AND(NETWORKDAYS(I$29,I$29,'Feriados'!$F$7:$F$22)=1,OR(AND(I$29&gt;='Mapa de férias'!$E$24,I$29&lt;='Mapa de férias'!$F$24),AND(I$29&gt;='Mapa de férias'!$G$24,I$29&lt;='Mapa de férias'!$H$24),AND(I$29&gt;='Mapa de férias'!$I$24,I$29&lt;='Mapa de férias'!$J$24))),"F",""))</f>
        <v/>
      </c>
      <c r="J45" s="44">
        <f>IF(OR($B45="",J$29=""),"",IF(AND(NETWORKDAYS(J$29,J$29,'Feriados'!$F$7:$F$22)=1,OR(AND(J$29&gt;='Mapa de férias'!$E$24,J$29&lt;='Mapa de férias'!$F$24),AND(J$29&gt;='Mapa de férias'!$G$24,J$29&lt;='Mapa de férias'!$H$24),AND(J$29&gt;='Mapa de férias'!$I$24,J$29&lt;='Mapa de férias'!$J$24))),"F",""))</f>
        <v/>
      </c>
      <c r="K45" s="44">
        <f>IF(OR($B45="",K$29=""),"",IF(AND(NETWORKDAYS(K$29,K$29,'Feriados'!$F$7:$F$22)=1,OR(AND(K$29&gt;='Mapa de férias'!$E$24,K$29&lt;='Mapa de férias'!$F$24),AND(K$29&gt;='Mapa de férias'!$G$24,K$29&lt;='Mapa de férias'!$H$24),AND(K$29&gt;='Mapa de férias'!$I$24,K$29&lt;='Mapa de férias'!$J$24))),"F",""))</f>
        <v/>
      </c>
      <c r="L45" s="44">
        <f>IF(OR($B45="",L$29=""),"",IF(AND(NETWORKDAYS(L$29,L$29,'Feriados'!$F$7:$F$22)=1,OR(AND(L$29&gt;='Mapa de férias'!$E$24,L$29&lt;='Mapa de férias'!$F$24),AND(L$29&gt;='Mapa de férias'!$G$24,L$29&lt;='Mapa de férias'!$H$24),AND(L$29&gt;='Mapa de férias'!$I$24,L$29&lt;='Mapa de férias'!$J$24))),"F",""))</f>
        <v/>
      </c>
      <c r="M45" s="44">
        <f>IF(OR($B45="",M$29=""),"",IF(AND(NETWORKDAYS(M$29,M$29,'Feriados'!$F$7:$F$22)=1,OR(AND(M$29&gt;='Mapa de férias'!$E$24,M$29&lt;='Mapa de férias'!$F$24),AND(M$29&gt;='Mapa de férias'!$G$24,M$29&lt;='Mapa de férias'!$H$24),AND(M$29&gt;='Mapa de férias'!$I$24,M$29&lt;='Mapa de férias'!$J$24))),"F",""))</f>
        <v/>
      </c>
      <c r="N45" s="44">
        <f>IF(OR($B45="",N$29=""),"",IF(AND(NETWORKDAYS(N$29,N$29,'Feriados'!$F$7:$F$22)=1,OR(AND(N$29&gt;='Mapa de férias'!$E$24,N$29&lt;='Mapa de férias'!$F$24),AND(N$29&gt;='Mapa de férias'!$G$24,N$29&lt;='Mapa de férias'!$H$24),AND(N$29&gt;='Mapa de férias'!$I$24,N$29&lt;='Mapa de férias'!$J$24))),"F",""))</f>
        <v/>
      </c>
      <c r="O45" s="44">
        <f>IF(OR($B45="",O$29=""),"",IF(AND(NETWORKDAYS(O$29,O$29,'Feriados'!$F$7:$F$22)=1,OR(AND(O$29&gt;='Mapa de férias'!$E$24,O$29&lt;='Mapa de férias'!$F$24),AND(O$29&gt;='Mapa de férias'!$G$24,O$29&lt;='Mapa de férias'!$H$24),AND(O$29&gt;='Mapa de férias'!$I$24,O$29&lt;='Mapa de férias'!$J$24))),"F",""))</f>
        <v/>
      </c>
      <c r="P45" s="44">
        <f>IF(OR($B45="",P$29=""),"",IF(AND(NETWORKDAYS(P$29,P$29,'Feriados'!$F$7:$F$22)=1,OR(AND(P$29&gt;='Mapa de férias'!$E$24,P$29&lt;='Mapa de férias'!$F$24),AND(P$29&gt;='Mapa de férias'!$G$24,P$29&lt;='Mapa de férias'!$H$24),AND(P$29&gt;='Mapa de férias'!$I$24,P$29&lt;='Mapa de férias'!$J$24))),"F",""))</f>
        <v/>
      </c>
      <c r="Q45" s="44">
        <f>IF(OR($B45="",Q$29=""),"",IF(AND(NETWORKDAYS(Q$29,Q$29,'Feriados'!$F$7:$F$22)=1,OR(AND(Q$29&gt;='Mapa de férias'!$E$24,Q$29&lt;='Mapa de férias'!$F$24),AND(Q$29&gt;='Mapa de férias'!$G$24,Q$29&lt;='Mapa de férias'!$H$24),AND(Q$29&gt;='Mapa de férias'!$I$24,Q$29&lt;='Mapa de férias'!$J$24))),"F",""))</f>
        <v/>
      </c>
      <c r="R45" s="44">
        <f>IF(OR($B45="",R$29=""),"",IF(AND(NETWORKDAYS(R$29,R$29,'Feriados'!$F$7:$F$22)=1,OR(AND(R$29&gt;='Mapa de férias'!$E$24,R$29&lt;='Mapa de férias'!$F$24),AND(R$29&gt;='Mapa de férias'!$G$24,R$29&lt;='Mapa de férias'!$H$24),AND(R$29&gt;='Mapa de férias'!$I$24,R$29&lt;='Mapa de férias'!$J$24))),"F",""))</f>
        <v/>
      </c>
      <c r="S45" s="44">
        <f>IF(OR($B45="",S$29=""),"",IF(AND(NETWORKDAYS(S$29,S$29,'Feriados'!$F$7:$F$22)=1,OR(AND(S$29&gt;='Mapa de férias'!$E$24,S$29&lt;='Mapa de férias'!$F$24),AND(S$29&gt;='Mapa de férias'!$G$24,S$29&lt;='Mapa de férias'!$H$24),AND(S$29&gt;='Mapa de férias'!$I$24,S$29&lt;='Mapa de férias'!$J$24))),"F",""))</f>
        <v/>
      </c>
      <c r="T45" s="44">
        <f>IF(OR($B45="",T$29=""),"",IF(AND(NETWORKDAYS(T$29,T$29,'Feriados'!$F$7:$F$22)=1,OR(AND(T$29&gt;='Mapa de férias'!$E$24,T$29&lt;='Mapa de férias'!$F$24),AND(T$29&gt;='Mapa de férias'!$G$24,T$29&lt;='Mapa de férias'!$H$24),AND(T$29&gt;='Mapa de férias'!$I$24,T$29&lt;='Mapa de férias'!$J$24))),"F",""))</f>
        <v/>
      </c>
      <c r="U45" s="44">
        <f>IF(OR($B45="",U$29=""),"",IF(AND(NETWORKDAYS(U$29,U$29,'Feriados'!$F$7:$F$22)=1,OR(AND(U$29&gt;='Mapa de férias'!$E$24,U$29&lt;='Mapa de férias'!$F$24),AND(U$29&gt;='Mapa de férias'!$G$24,U$29&lt;='Mapa de férias'!$H$24),AND(U$29&gt;='Mapa de férias'!$I$24,U$29&lt;='Mapa de férias'!$J$24))),"F",""))</f>
        <v/>
      </c>
      <c r="V45" s="44">
        <f>IF(OR($B45="",V$29=""),"",IF(AND(NETWORKDAYS(V$29,V$29,'Feriados'!$F$7:$F$22)=1,OR(AND(V$29&gt;='Mapa de férias'!$E$24,V$29&lt;='Mapa de férias'!$F$24),AND(V$29&gt;='Mapa de férias'!$G$24,V$29&lt;='Mapa de férias'!$H$24),AND(V$29&gt;='Mapa de férias'!$I$24,V$29&lt;='Mapa de férias'!$J$24))),"F",""))</f>
        <v/>
      </c>
      <c r="W45" s="44">
        <f>IF(OR($B45="",W$29=""),"",IF(AND(NETWORKDAYS(W$29,W$29,'Feriados'!$F$7:$F$22)=1,OR(AND(W$29&gt;='Mapa de férias'!$E$24,W$29&lt;='Mapa de férias'!$F$24),AND(W$29&gt;='Mapa de férias'!$G$24,W$29&lt;='Mapa de férias'!$H$24),AND(W$29&gt;='Mapa de férias'!$I$24,W$29&lt;='Mapa de férias'!$J$24))),"F",""))</f>
        <v/>
      </c>
      <c r="X45" s="44">
        <f>IF(OR($B45="",X$29=""),"",IF(AND(NETWORKDAYS(X$29,X$29,'Feriados'!$F$7:$F$22)=1,OR(AND(X$29&gt;='Mapa de férias'!$E$24,X$29&lt;='Mapa de férias'!$F$24),AND(X$29&gt;='Mapa de férias'!$G$24,X$29&lt;='Mapa de férias'!$H$24),AND(X$29&gt;='Mapa de férias'!$I$24,X$29&lt;='Mapa de férias'!$J$24))),"F",""))</f>
        <v/>
      </c>
      <c r="Y45" s="44">
        <f>IF(OR($B45="",Y$29=""),"",IF(AND(NETWORKDAYS(Y$29,Y$29,'Feriados'!$F$7:$F$22)=1,OR(AND(Y$29&gt;='Mapa de férias'!$E$24,Y$29&lt;='Mapa de férias'!$F$24),AND(Y$29&gt;='Mapa de férias'!$G$24,Y$29&lt;='Mapa de férias'!$H$24),AND(Y$29&gt;='Mapa de férias'!$I$24,Y$29&lt;='Mapa de férias'!$J$24))),"F",""))</f>
        <v/>
      </c>
      <c r="Z45" s="44">
        <f>IF(OR($B45="",Z$29=""),"",IF(AND(NETWORKDAYS(Z$29,Z$29,'Feriados'!$F$7:$F$22)=1,OR(AND(Z$29&gt;='Mapa de férias'!$E$24,Z$29&lt;='Mapa de férias'!$F$24),AND(Z$29&gt;='Mapa de férias'!$G$24,Z$29&lt;='Mapa de férias'!$H$24),AND(Z$29&gt;='Mapa de férias'!$I$24,Z$29&lt;='Mapa de férias'!$J$24))),"F",""))</f>
        <v/>
      </c>
      <c r="AA45" s="44">
        <f>IF(OR($B45="",AA$29=""),"",IF(AND(NETWORKDAYS(AA$29,AA$29,'Feriados'!$F$7:$F$22)=1,OR(AND(AA$29&gt;='Mapa de férias'!$E$24,AA$29&lt;='Mapa de férias'!$F$24),AND(AA$29&gt;='Mapa de férias'!$G$24,AA$29&lt;='Mapa de férias'!$H$24),AND(AA$29&gt;='Mapa de férias'!$I$24,AA$29&lt;='Mapa de férias'!$J$24))),"F",""))</f>
        <v/>
      </c>
      <c r="AB45" s="44">
        <f>IF(OR($B45="",AB$29=""),"",IF(AND(NETWORKDAYS(AB$29,AB$29,'Feriados'!$F$7:$F$22)=1,OR(AND(AB$29&gt;='Mapa de férias'!$E$24,AB$29&lt;='Mapa de férias'!$F$24),AND(AB$29&gt;='Mapa de férias'!$G$24,AB$29&lt;='Mapa de férias'!$H$24),AND(AB$29&gt;='Mapa de férias'!$I$24,AB$29&lt;='Mapa de férias'!$J$24))),"F",""))</f>
        <v/>
      </c>
      <c r="AC45" s="44">
        <f>IF(OR($B45="",AC$29=""),"",IF(AND(NETWORKDAYS(AC$29,AC$29,'Feriados'!$F$7:$F$22)=1,OR(AND(AC$29&gt;='Mapa de férias'!$E$24,AC$29&lt;='Mapa de férias'!$F$24),AND(AC$29&gt;='Mapa de férias'!$G$24,AC$29&lt;='Mapa de férias'!$H$24),AND(AC$29&gt;='Mapa de férias'!$I$24,AC$29&lt;='Mapa de férias'!$J$24))),"F",""))</f>
        <v/>
      </c>
      <c r="AD45" s="44">
        <f>IF(OR($B45="",AD$29=""),"",IF(AND(NETWORKDAYS(AD$29,AD$29,'Feriados'!$F$7:$F$22)=1,OR(AND(AD$29&gt;='Mapa de férias'!$E$24,AD$29&lt;='Mapa de férias'!$F$24),AND(AD$29&gt;='Mapa de férias'!$G$24,AD$29&lt;='Mapa de férias'!$H$24),AND(AD$29&gt;='Mapa de férias'!$I$24,AD$29&lt;='Mapa de férias'!$J$24))),"F",""))</f>
        <v/>
      </c>
      <c r="AE45" s="44">
        <f>IF(OR($B45="",AE$29=""),"",IF(AND(NETWORKDAYS(AE$29,AE$29,'Feriados'!$F$7:$F$22)=1,OR(AND(AE$29&gt;='Mapa de férias'!$E$24,AE$29&lt;='Mapa de férias'!$F$24),AND(AE$29&gt;='Mapa de férias'!$G$24,AE$29&lt;='Mapa de férias'!$H$24),AND(AE$29&gt;='Mapa de férias'!$I$24,AE$29&lt;='Mapa de férias'!$J$24))),"F",""))</f>
        <v/>
      </c>
      <c r="AF45" s="44">
        <f>IF(OR($B45="",AF$29=""),"",IF(AND(NETWORKDAYS(AF$29,AF$29,'Feriados'!$F$7:$F$22)=1,OR(AND(AF$29&gt;='Mapa de férias'!$E$24,AF$29&lt;='Mapa de férias'!$F$24),AND(AF$29&gt;='Mapa de férias'!$G$24,AF$29&lt;='Mapa de férias'!$H$24),AND(AF$29&gt;='Mapa de férias'!$I$24,AF$29&lt;='Mapa de férias'!$J$24))),"F",""))</f>
        <v/>
      </c>
      <c r="AG45" s="44">
        <f>IF(OR($B45="",AG$29=""),"",IF(AND(NETWORKDAYS(AG$29,AG$29,'Feriados'!$F$7:$F$22)=1,OR(AND(AG$29&gt;='Mapa de férias'!$E$24,AG$29&lt;='Mapa de férias'!$F$24),AND(AG$29&gt;='Mapa de férias'!$G$24,AG$29&lt;='Mapa de férias'!$H$24),AND(AG$29&gt;='Mapa de férias'!$I$24,AG$29&lt;='Mapa de férias'!$J$24))),"F",""))</f>
        <v/>
      </c>
      <c r="AH45" s="45">
        <f>IF($B45="","",COUNTIF(C45:AG45,"F"))</f>
        <v/>
      </c>
    </row>
    <row r="46" ht="15" customHeight="1">
      <c r="A46" s="42" t="n">
        <v>16</v>
      </c>
      <c r="B46" s="43">
        <f>IF('Mapa de férias'!$B$25="","",'Mapa de férias'!$B$25)</f>
        <v/>
      </c>
      <c r="C46" s="44">
        <f>IF(OR($B46="",C$29=""),"",IF(AND(NETWORKDAYS(C$29,C$29,'Feriados'!$F$7:$F$22)=1,OR(AND(C$29&gt;='Mapa de férias'!$E$25,C$29&lt;='Mapa de férias'!$F$25),AND(C$29&gt;='Mapa de férias'!$G$25,C$29&lt;='Mapa de férias'!$H$25),AND(C$29&gt;='Mapa de férias'!$I$25,C$29&lt;='Mapa de férias'!$J$25))),"F",""))</f>
        <v/>
      </c>
      <c r="D46" s="44">
        <f>IF(OR($B46="",D$29=""),"",IF(AND(NETWORKDAYS(D$29,D$29,'Feriados'!$F$7:$F$22)=1,OR(AND(D$29&gt;='Mapa de férias'!$E$25,D$29&lt;='Mapa de férias'!$F$25),AND(D$29&gt;='Mapa de férias'!$G$25,D$29&lt;='Mapa de férias'!$H$25),AND(D$29&gt;='Mapa de férias'!$I$25,D$29&lt;='Mapa de férias'!$J$25))),"F",""))</f>
        <v/>
      </c>
      <c r="E46" s="44">
        <f>IF(OR($B46="",E$29=""),"",IF(AND(NETWORKDAYS(E$29,E$29,'Feriados'!$F$7:$F$22)=1,OR(AND(E$29&gt;='Mapa de férias'!$E$25,E$29&lt;='Mapa de férias'!$F$25),AND(E$29&gt;='Mapa de férias'!$G$25,E$29&lt;='Mapa de férias'!$H$25),AND(E$29&gt;='Mapa de férias'!$I$25,E$29&lt;='Mapa de férias'!$J$25))),"F",""))</f>
        <v/>
      </c>
      <c r="F46" s="44">
        <f>IF(OR($B46="",F$29=""),"",IF(AND(NETWORKDAYS(F$29,F$29,'Feriados'!$F$7:$F$22)=1,OR(AND(F$29&gt;='Mapa de férias'!$E$25,F$29&lt;='Mapa de férias'!$F$25),AND(F$29&gt;='Mapa de férias'!$G$25,F$29&lt;='Mapa de férias'!$H$25),AND(F$29&gt;='Mapa de férias'!$I$25,F$29&lt;='Mapa de férias'!$J$25))),"F",""))</f>
        <v/>
      </c>
      <c r="G46" s="44">
        <f>IF(OR($B46="",G$29=""),"",IF(AND(NETWORKDAYS(G$29,G$29,'Feriados'!$F$7:$F$22)=1,OR(AND(G$29&gt;='Mapa de férias'!$E$25,G$29&lt;='Mapa de férias'!$F$25),AND(G$29&gt;='Mapa de férias'!$G$25,G$29&lt;='Mapa de férias'!$H$25),AND(G$29&gt;='Mapa de férias'!$I$25,G$29&lt;='Mapa de férias'!$J$25))),"F",""))</f>
        <v/>
      </c>
      <c r="H46" s="44">
        <f>IF(OR($B46="",H$29=""),"",IF(AND(NETWORKDAYS(H$29,H$29,'Feriados'!$F$7:$F$22)=1,OR(AND(H$29&gt;='Mapa de férias'!$E$25,H$29&lt;='Mapa de férias'!$F$25),AND(H$29&gt;='Mapa de férias'!$G$25,H$29&lt;='Mapa de férias'!$H$25),AND(H$29&gt;='Mapa de férias'!$I$25,H$29&lt;='Mapa de férias'!$J$25))),"F",""))</f>
        <v/>
      </c>
      <c r="I46" s="44">
        <f>IF(OR($B46="",I$29=""),"",IF(AND(NETWORKDAYS(I$29,I$29,'Feriados'!$F$7:$F$22)=1,OR(AND(I$29&gt;='Mapa de férias'!$E$25,I$29&lt;='Mapa de férias'!$F$25),AND(I$29&gt;='Mapa de férias'!$G$25,I$29&lt;='Mapa de férias'!$H$25),AND(I$29&gt;='Mapa de férias'!$I$25,I$29&lt;='Mapa de férias'!$J$25))),"F",""))</f>
        <v/>
      </c>
      <c r="J46" s="44">
        <f>IF(OR($B46="",J$29=""),"",IF(AND(NETWORKDAYS(J$29,J$29,'Feriados'!$F$7:$F$22)=1,OR(AND(J$29&gt;='Mapa de férias'!$E$25,J$29&lt;='Mapa de férias'!$F$25),AND(J$29&gt;='Mapa de férias'!$G$25,J$29&lt;='Mapa de férias'!$H$25),AND(J$29&gt;='Mapa de férias'!$I$25,J$29&lt;='Mapa de férias'!$J$25))),"F",""))</f>
        <v/>
      </c>
      <c r="K46" s="44">
        <f>IF(OR($B46="",K$29=""),"",IF(AND(NETWORKDAYS(K$29,K$29,'Feriados'!$F$7:$F$22)=1,OR(AND(K$29&gt;='Mapa de férias'!$E$25,K$29&lt;='Mapa de férias'!$F$25),AND(K$29&gt;='Mapa de férias'!$G$25,K$29&lt;='Mapa de férias'!$H$25),AND(K$29&gt;='Mapa de férias'!$I$25,K$29&lt;='Mapa de férias'!$J$25))),"F",""))</f>
        <v/>
      </c>
      <c r="L46" s="44">
        <f>IF(OR($B46="",L$29=""),"",IF(AND(NETWORKDAYS(L$29,L$29,'Feriados'!$F$7:$F$22)=1,OR(AND(L$29&gt;='Mapa de férias'!$E$25,L$29&lt;='Mapa de férias'!$F$25),AND(L$29&gt;='Mapa de férias'!$G$25,L$29&lt;='Mapa de férias'!$H$25),AND(L$29&gt;='Mapa de férias'!$I$25,L$29&lt;='Mapa de férias'!$J$25))),"F",""))</f>
        <v/>
      </c>
      <c r="M46" s="44">
        <f>IF(OR($B46="",M$29=""),"",IF(AND(NETWORKDAYS(M$29,M$29,'Feriados'!$F$7:$F$22)=1,OR(AND(M$29&gt;='Mapa de férias'!$E$25,M$29&lt;='Mapa de férias'!$F$25),AND(M$29&gt;='Mapa de férias'!$G$25,M$29&lt;='Mapa de férias'!$H$25),AND(M$29&gt;='Mapa de férias'!$I$25,M$29&lt;='Mapa de férias'!$J$25))),"F",""))</f>
        <v/>
      </c>
      <c r="N46" s="44">
        <f>IF(OR($B46="",N$29=""),"",IF(AND(NETWORKDAYS(N$29,N$29,'Feriados'!$F$7:$F$22)=1,OR(AND(N$29&gt;='Mapa de férias'!$E$25,N$29&lt;='Mapa de férias'!$F$25),AND(N$29&gt;='Mapa de férias'!$G$25,N$29&lt;='Mapa de férias'!$H$25),AND(N$29&gt;='Mapa de férias'!$I$25,N$29&lt;='Mapa de férias'!$J$25))),"F",""))</f>
        <v/>
      </c>
      <c r="O46" s="44">
        <f>IF(OR($B46="",O$29=""),"",IF(AND(NETWORKDAYS(O$29,O$29,'Feriados'!$F$7:$F$22)=1,OR(AND(O$29&gt;='Mapa de férias'!$E$25,O$29&lt;='Mapa de férias'!$F$25),AND(O$29&gt;='Mapa de férias'!$G$25,O$29&lt;='Mapa de férias'!$H$25),AND(O$29&gt;='Mapa de férias'!$I$25,O$29&lt;='Mapa de férias'!$J$25))),"F",""))</f>
        <v/>
      </c>
      <c r="P46" s="44">
        <f>IF(OR($B46="",P$29=""),"",IF(AND(NETWORKDAYS(P$29,P$29,'Feriados'!$F$7:$F$22)=1,OR(AND(P$29&gt;='Mapa de férias'!$E$25,P$29&lt;='Mapa de férias'!$F$25),AND(P$29&gt;='Mapa de férias'!$G$25,P$29&lt;='Mapa de férias'!$H$25),AND(P$29&gt;='Mapa de férias'!$I$25,P$29&lt;='Mapa de férias'!$J$25))),"F",""))</f>
        <v/>
      </c>
      <c r="Q46" s="44">
        <f>IF(OR($B46="",Q$29=""),"",IF(AND(NETWORKDAYS(Q$29,Q$29,'Feriados'!$F$7:$F$22)=1,OR(AND(Q$29&gt;='Mapa de férias'!$E$25,Q$29&lt;='Mapa de férias'!$F$25),AND(Q$29&gt;='Mapa de férias'!$G$25,Q$29&lt;='Mapa de férias'!$H$25),AND(Q$29&gt;='Mapa de férias'!$I$25,Q$29&lt;='Mapa de férias'!$J$25))),"F",""))</f>
        <v/>
      </c>
      <c r="R46" s="44">
        <f>IF(OR($B46="",R$29=""),"",IF(AND(NETWORKDAYS(R$29,R$29,'Feriados'!$F$7:$F$22)=1,OR(AND(R$29&gt;='Mapa de férias'!$E$25,R$29&lt;='Mapa de férias'!$F$25),AND(R$29&gt;='Mapa de férias'!$G$25,R$29&lt;='Mapa de férias'!$H$25),AND(R$29&gt;='Mapa de férias'!$I$25,R$29&lt;='Mapa de férias'!$J$25))),"F",""))</f>
        <v/>
      </c>
      <c r="S46" s="44">
        <f>IF(OR($B46="",S$29=""),"",IF(AND(NETWORKDAYS(S$29,S$29,'Feriados'!$F$7:$F$22)=1,OR(AND(S$29&gt;='Mapa de férias'!$E$25,S$29&lt;='Mapa de férias'!$F$25),AND(S$29&gt;='Mapa de férias'!$G$25,S$29&lt;='Mapa de férias'!$H$25),AND(S$29&gt;='Mapa de férias'!$I$25,S$29&lt;='Mapa de férias'!$J$25))),"F",""))</f>
        <v/>
      </c>
      <c r="T46" s="44">
        <f>IF(OR($B46="",T$29=""),"",IF(AND(NETWORKDAYS(T$29,T$29,'Feriados'!$F$7:$F$22)=1,OR(AND(T$29&gt;='Mapa de férias'!$E$25,T$29&lt;='Mapa de férias'!$F$25),AND(T$29&gt;='Mapa de férias'!$G$25,T$29&lt;='Mapa de férias'!$H$25),AND(T$29&gt;='Mapa de férias'!$I$25,T$29&lt;='Mapa de férias'!$J$25))),"F",""))</f>
        <v/>
      </c>
      <c r="U46" s="44">
        <f>IF(OR($B46="",U$29=""),"",IF(AND(NETWORKDAYS(U$29,U$29,'Feriados'!$F$7:$F$22)=1,OR(AND(U$29&gt;='Mapa de férias'!$E$25,U$29&lt;='Mapa de férias'!$F$25),AND(U$29&gt;='Mapa de férias'!$G$25,U$29&lt;='Mapa de férias'!$H$25),AND(U$29&gt;='Mapa de férias'!$I$25,U$29&lt;='Mapa de férias'!$J$25))),"F",""))</f>
        <v/>
      </c>
      <c r="V46" s="44">
        <f>IF(OR($B46="",V$29=""),"",IF(AND(NETWORKDAYS(V$29,V$29,'Feriados'!$F$7:$F$22)=1,OR(AND(V$29&gt;='Mapa de férias'!$E$25,V$29&lt;='Mapa de férias'!$F$25),AND(V$29&gt;='Mapa de férias'!$G$25,V$29&lt;='Mapa de férias'!$H$25),AND(V$29&gt;='Mapa de férias'!$I$25,V$29&lt;='Mapa de férias'!$J$25))),"F",""))</f>
        <v/>
      </c>
      <c r="W46" s="44">
        <f>IF(OR($B46="",W$29=""),"",IF(AND(NETWORKDAYS(W$29,W$29,'Feriados'!$F$7:$F$22)=1,OR(AND(W$29&gt;='Mapa de férias'!$E$25,W$29&lt;='Mapa de férias'!$F$25),AND(W$29&gt;='Mapa de férias'!$G$25,W$29&lt;='Mapa de férias'!$H$25),AND(W$29&gt;='Mapa de férias'!$I$25,W$29&lt;='Mapa de férias'!$J$25))),"F",""))</f>
        <v/>
      </c>
      <c r="X46" s="44">
        <f>IF(OR($B46="",X$29=""),"",IF(AND(NETWORKDAYS(X$29,X$29,'Feriados'!$F$7:$F$22)=1,OR(AND(X$29&gt;='Mapa de férias'!$E$25,X$29&lt;='Mapa de férias'!$F$25),AND(X$29&gt;='Mapa de férias'!$G$25,X$29&lt;='Mapa de férias'!$H$25),AND(X$29&gt;='Mapa de férias'!$I$25,X$29&lt;='Mapa de férias'!$J$25))),"F",""))</f>
        <v/>
      </c>
      <c r="Y46" s="44">
        <f>IF(OR($B46="",Y$29=""),"",IF(AND(NETWORKDAYS(Y$29,Y$29,'Feriados'!$F$7:$F$22)=1,OR(AND(Y$29&gt;='Mapa de férias'!$E$25,Y$29&lt;='Mapa de férias'!$F$25),AND(Y$29&gt;='Mapa de férias'!$G$25,Y$29&lt;='Mapa de férias'!$H$25),AND(Y$29&gt;='Mapa de férias'!$I$25,Y$29&lt;='Mapa de férias'!$J$25))),"F",""))</f>
        <v/>
      </c>
      <c r="Z46" s="44">
        <f>IF(OR($B46="",Z$29=""),"",IF(AND(NETWORKDAYS(Z$29,Z$29,'Feriados'!$F$7:$F$22)=1,OR(AND(Z$29&gt;='Mapa de férias'!$E$25,Z$29&lt;='Mapa de férias'!$F$25),AND(Z$29&gt;='Mapa de férias'!$G$25,Z$29&lt;='Mapa de férias'!$H$25),AND(Z$29&gt;='Mapa de férias'!$I$25,Z$29&lt;='Mapa de férias'!$J$25))),"F",""))</f>
        <v/>
      </c>
      <c r="AA46" s="44">
        <f>IF(OR($B46="",AA$29=""),"",IF(AND(NETWORKDAYS(AA$29,AA$29,'Feriados'!$F$7:$F$22)=1,OR(AND(AA$29&gt;='Mapa de férias'!$E$25,AA$29&lt;='Mapa de férias'!$F$25),AND(AA$29&gt;='Mapa de férias'!$G$25,AA$29&lt;='Mapa de férias'!$H$25),AND(AA$29&gt;='Mapa de férias'!$I$25,AA$29&lt;='Mapa de férias'!$J$25))),"F",""))</f>
        <v/>
      </c>
      <c r="AB46" s="44">
        <f>IF(OR($B46="",AB$29=""),"",IF(AND(NETWORKDAYS(AB$29,AB$29,'Feriados'!$F$7:$F$22)=1,OR(AND(AB$29&gt;='Mapa de férias'!$E$25,AB$29&lt;='Mapa de férias'!$F$25),AND(AB$29&gt;='Mapa de férias'!$G$25,AB$29&lt;='Mapa de férias'!$H$25),AND(AB$29&gt;='Mapa de férias'!$I$25,AB$29&lt;='Mapa de férias'!$J$25))),"F",""))</f>
        <v/>
      </c>
      <c r="AC46" s="44">
        <f>IF(OR($B46="",AC$29=""),"",IF(AND(NETWORKDAYS(AC$29,AC$29,'Feriados'!$F$7:$F$22)=1,OR(AND(AC$29&gt;='Mapa de férias'!$E$25,AC$29&lt;='Mapa de férias'!$F$25),AND(AC$29&gt;='Mapa de férias'!$G$25,AC$29&lt;='Mapa de férias'!$H$25),AND(AC$29&gt;='Mapa de férias'!$I$25,AC$29&lt;='Mapa de férias'!$J$25))),"F",""))</f>
        <v/>
      </c>
      <c r="AD46" s="44">
        <f>IF(OR($B46="",AD$29=""),"",IF(AND(NETWORKDAYS(AD$29,AD$29,'Feriados'!$F$7:$F$22)=1,OR(AND(AD$29&gt;='Mapa de férias'!$E$25,AD$29&lt;='Mapa de férias'!$F$25),AND(AD$29&gt;='Mapa de férias'!$G$25,AD$29&lt;='Mapa de férias'!$H$25),AND(AD$29&gt;='Mapa de férias'!$I$25,AD$29&lt;='Mapa de férias'!$J$25))),"F",""))</f>
        <v/>
      </c>
      <c r="AE46" s="44">
        <f>IF(OR($B46="",AE$29=""),"",IF(AND(NETWORKDAYS(AE$29,AE$29,'Feriados'!$F$7:$F$22)=1,OR(AND(AE$29&gt;='Mapa de férias'!$E$25,AE$29&lt;='Mapa de férias'!$F$25),AND(AE$29&gt;='Mapa de férias'!$G$25,AE$29&lt;='Mapa de férias'!$H$25),AND(AE$29&gt;='Mapa de férias'!$I$25,AE$29&lt;='Mapa de férias'!$J$25))),"F",""))</f>
        <v/>
      </c>
      <c r="AF46" s="44">
        <f>IF(OR($B46="",AF$29=""),"",IF(AND(NETWORKDAYS(AF$29,AF$29,'Feriados'!$F$7:$F$22)=1,OR(AND(AF$29&gt;='Mapa de férias'!$E$25,AF$29&lt;='Mapa de férias'!$F$25),AND(AF$29&gt;='Mapa de férias'!$G$25,AF$29&lt;='Mapa de férias'!$H$25),AND(AF$29&gt;='Mapa de férias'!$I$25,AF$29&lt;='Mapa de férias'!$J$25))),"F",""))</f>
        <v/>
      </c>
      <c r="AG46" s="44">
        <f>IF(OR($B46="",AG$29=""),"",IF(AND(NETWORKDAYS(AG$29,AG$29,'Feriados'!$F$7:$F$22)=1,OR(AND(AG$29&gt;='Mapa de férias'!$E$25,AG$29&lt;='Mapa de férias'!$F$25),AND(AG$29&gt;='Mapa de férias'!$G$25,AG$29&lt;='Mapa de férias'!$H$25),AND(AG$29&gt;='Mapa de férias'!$I$25,AG$29&lt;='Mapa de férias'!$J$25))),"F",""))</f>
        <v/>
      </c>
      <c r="AH46" s="45">
        <f>IF($B46="","",COUNTIF(C46:AG46,"F"))</f>
        <v/>
      </c>
    </row>
    <row r="47" ht="15" customHeight="1">
      <c r="A47" s="42" t="n">
        <v>17</v>
      </c>
      <c r="B47" s="43">
        <f>IF('Mapa de férias'!$B$26="","",'Mapa de férias'!$B$26)</f>
        <v/>
      </c>
      <c r="C47" s="44">
        <f>IF(OR($B47="",C$29=""),"",IF(AND(NETWORKDAYS(C$29,C$29,'Feriados'!$F$7:$F$22)=1,OR(AND(C$29&gt;='Mapa de férias'!$E$26,C$29&lt;='Mapa de férias'!$F$26),AND(C$29&gt;='Mapa de férias'!$G$26,C$29&lt;='Mapa de férias'!$H$26),AND(C$29&gt;='Mapa de férias'!$I$26,C$29&lt;='Mapa de férias'!$J$26))),"F",""))</f>
        <v/>
      </c>
      <c r="D47" s="44">
        <f>IF(OR($B47="",D$29=""),"",IF(AND(NETWORKDAYS(D$29,D$29,'Feriados'!$F$7:$F$22)=1,OR(AND(D$29&gt;='Mapa de férias'!$E$26,D$29&lt;='Mapa de férias'!$F$26),AND(D$29&gt;='Mapa de férias'!$G$26,D$29&lt;='Mapa de férias'!$H$26),AND(D$29&gt;='Mapa de férias'!$I$26,D$29&lt;='Mapa de férias'!$J$26))),"F",""))</f>
        <v/>
      </c>
      <c r="E47" s="44">
        <f>IF(OR($B47="",E$29=""),"",IF(AND(NETWORKDAYS(E$29,E$29,'Feriados'!$F$7:$F$22)=1,OR(AND(E$29&gt;='Mapa de férias'!$E$26,E$29&lt;='Mapa de férias'!$F$26),AND(E$29&gt;='Mapa de férias'!$G$26,E$29&lt;='Mapa de férias'!$H$26),AND(E$29&gt;='Mapa de férias'!$I$26,E$29&lt;='Mapa de férias'!$J$26))),"F",""))</f>
        <v/>
      </c>
      <c r="F47" s="44">
        <f>IF(OR($B47="",F$29=""),"",IF(AND(NETWORKDAYS(F$29,F$29,'Feriados'!$F$7:$F$22)=1,OR(AND(F$29&gt;='Mapa de férias'!$E$26,F$29&lt;='Mapa de férias'!$F$26),AND(F$29&gt;='Mapa de férias'!$G$26,F$29&lt;='Mapa de férias'!$H$26),AND(F$29&gt;='Mapa de férias'!$I$26,F$29&lt;='Mapa de férias'!$J$26))),"F",""))</f>
        <v/>
      </c>
      <c r="G47" s="44">
        <f>IF(OR($B47="",G$29=""),"",IF(AND(NETWORKDAYS(G$29,G$29,'Feriados'!$F$7:$F$22)=1,OR(AND(G$29&gt;='Mapa de férias'!$E$26,G$29&lt;='Mapa de férias'!$F$26),AND(G$29&gt;='Mapa de férias'!$G$26,G$29&lt;='Mapa de férias'!$H$26),AND(G$29&gt;='Mapa de férias'!$I$26,G$29&lt;='Mapa de férias'!$J$26))),"F",""))</f>
        <v/>
      </c>
      <c r="H47" s="44">
        <f>IF(OR($B47="",H$29=""),"",IF(AND(NETWORKDAYS(H$29,H$29,'Feriados'!$F$7:$F$22)=1,OR(AND(H$29&gt;='Mapa de férias'!$E$26,H$29&lt;='Mapa de férias'!$F$26),AND(H$29&gt;='Mapa de férias'!$G$26,H$29&lt;='Mapa de férias'!$H$26),AND(H$29&gt;='Mapa de férias'!$I$26,H$29&lt;='Mapa de férias'!$J$26))),"F",""))</f>
        <v/>
      </c>
      <c r="I47" s="44">
        <f>IF(OR($B47="",I$29=""),"",IF(AND(NETWORKDAYS(I$29,I$29,'Feriados'!$F$7:$F$22)=1,OR(AND(I$29&gt;='Mapa de férias'!$E$26,I$29&lt;='Mapa de férias'!$F$26),AND(I$29&gt;='Mapa de férias'!$G$26,I$29&lt;='Mapa de férias'!$H$26),AND(I$29&gt;='Mapa de férias'!$I$26,I$29&lt;='Mapa de férias'!$J$26))),"F",""))</f>
        <v/>
      </c>
      <c r="J47" s="44">
        <f>IF(OR($B47="",J$29=""),"",IF(AND(NETWORKDAYS(J$29,J$29,'Feriados'!$F$7:$F$22)=1,OR(AND(J$29&gt;='Mapa de férias'!$E$26,J$29&lt;='Mapa de férias'!$F$26),AND(J$29&gt;='Mapa de férias'!$G$26,J$29&lt;='Mapa de férias'!$H$26),AND(J$29&gt;='Mapa de férias'!$I$26,J$29&lt;='Mapa de férias'!$J$26))),"F",""))</f>
        <v/>
      </c>
      <c r="K47" s="44">
        <f>IF(OR($B47="",K$29=""),"",IF(AND(NETWORKDAYS(K$29,K$29,'Feriados'!$F$7:$F$22)=1,OR(AND(K$29&gt;='Mapa de férias'!$E$26,K$29&lt;='Mapa de férias'!$F$26),AND(K$29&gt;='Mapa de férias'!$G$26,K$29&lt;='Mapa de férias'!$H$26),AND(K$29&gt;='Mapa de férias'!$I$26,K$29&lt;='Mapa de férias'!$J$26))),"F",""))</f>
        <v/>
      </c>
      <c r="L47" s="44">
        <f>IF(OR($B47="",L$29=""),"",IF(AND(NETWORKDAYS(L$29,L$29,'Feriados'!$F$7:$F$22)=1,OR(AND(L$29&gt;='Mapa de férias'!$E$26,L$29&lt;='Mapa de férias'!$F$26),AND(L$29&gt;='Mapa de férias'!$G$26,L$29&lt;='Mapa de férias'!$H$26),AND(L$29&gt;='Mapa de férias'!$I$26,L$29&lt;='Mapa de férias'!$J$26))),"F",""))</f>
        <v/>
      </c>
      <c r="M47" s="44">
        <f>IF(OR($B47="",M$29=""),"",IF(AND(NETWORKDAYS(M$29,M$29,'Feriados'!$F$7:$F$22)=1,OR(AND(M$29&gt;='Mapa de férias'!$E$26,M$29&lt;='Mapa de férias'!$F$26),AND(M$29&gt;='Mapa de férias'!$G$26,M$29&lt;='Mapa de férias'!$H$26),AND(M$29&gt;='Mapa de férias'!$I$26,M$29&lt;='Mapa de férias'!$J$26))),"F",""))</f>
        <v/>
      </c>
      <c r="N47" s="44">
        <f>IF(OR($B47="",N$29=""),"",IF(AND(NETWORKDAYS(N$29,N$29,'Feriados'!$F$7:$F$22)=1,OR(AND(N$29&gt;='Mapa de férias'!$E$26,N$29&lt;='Mapa de férias'!$F$26),AND(N$29&gt;='Mapa de férias'!$G$26,N$29&lt;='Mapa de férias'!$H$26),AND(N$29&gt;='Mapa de férias'!$I$26,N$29&lt;='Mapa de férias'!$J$26))),"F",""))</f>
        <v/>
      </c>
      <c r="O47" s="44">
        <f>IF(OR($B47="",O$29=""),"",IF(AND(NETWORKDAYS(O$29,O$29,'Feriados'!$F$7:$F$22)=1,OR(AND(O$29&gt;='Mapa de férias'!$E$26,O$29&lt;='Mapa de férias'!$F$26),AND(O$29&gt;='Mapa de férias'!$G$26,O$29&lt;='Mapa de férias'!$H$26),AND(O$29&gt;='Mapa de férias'!$I$26,O$29&lt;='Mapa de férias'!$J$26))),"F",""))</f>
        <v/>
      </c>
      <c r="P47" s="44">
        <f>IF(OR($B47="",P$29=""),"",IF(AND(NETWORKDAYS(P$29,P$29,'Feriados'!$F$7:$F$22)=1,OR(AND(P$29&gt;='Mapa de férias'!$E$26,P$29&lt;='Mapa de férias'!$F$26),AND(P$29&gt;='Mapa de férias'!$G$26,P$29&lt;='Mapa de férias'!$H$26),AND(P$29&gt;='Mapa de férias'!$I$26,P$29&lt;='Mapa de férias'!$J$26))),"F",""))</f>
        <v/>
      </c>
      <c r="Q47" s="44">
        <f>IF(OR($B47="",Q$29=""),"",IF(AND(NETWORKDAYS(Q$29,Q$29,'Feriados'!$F$7:$F$22)=1,OR(AND(Q$29&gt;='Mapa de férias'!$E$26,Q$29&lt;='Mapa de férias'!$F$26),AND(Q$29&gt;='Mapa de férias'!$G$26,Q$29&lt;='Mapa de férias'!$H$26),AND(Q$29&gt;='Mapa de férias'!$I$26,Q$29&lt;='Mapa de férias'!$J$26))),"F",""))</f>
        <v/>
      </c>
      <c r="R47" s="44">
        <f>IF(OR($B47="",R$29=""),"",IF(AND(NETWORKDAYS(R$29,R$29,'Feriados'!$F$7:$F$22)=1,OR(AND(R$29&gt;='Mapa de férias'!$E$26,R$29&lt;='Mapa de férias'!$F$26),AND(R$29&gt;='Mapa de férias'!$G$26,R$29&lt;='Mapa de férias'!$H$26),AND(R$29&gt;='Mapa de férias'!$I$26,R$29&lt;='Mapa de férias'!$J$26))),"F",""))</f>
        <v/>
      </c>
      <c r="S47" s="44">
        <f>IF(OR($B47="",S$29=""),"",IF(AND(NETWORKDAYS(S$29,S$29,'Feriados'!$F$7:$F$22)=1,OR(AND(S$29&gt;='Mapa de férias'!$E$26,S$29&lt;='Mapa de férias'!$F$26),AND(S$29&gt;='Mapa de férias'!$G$26,S$29&lt;='Mapa de férias'!$H$26),AND(S$29&gt;='Mapa de férias'!$I$26,S$29&lt;='Mapa de férias'!$J$26))),"F",""))</f>
        <v/>
      </c>
      <c r="T47" s="44">
        <f>IF(OR($B47="",T$29=""),"",IF(AND(NETWORKDAYS(T$29,T$29,'Feriados'!$F$7:$F$22)=1,OR(AND(T$29&gt;='Mapa de férias'!$E$26,T$29&lt;='Mapa de férias'!$F$26),AND(T$29&gt;='Mapa de férias'!$G$26,T$29&lt;='Mapa de férias'!$H$26),AND(T$29&gt;='Mapa de férias'!$I$26,T$29&lt;='Mapa de férias'!$J$26))),"F",""))</f>
        <v/>
      </c>
      <c r="U47" s="44">
        <f>IF(OR($B47="",U$29=""),"",IF(AND(NETWORKDAYS(U$29,U$29,'Feriados'!$F$7:$F$22)=1,OR(AND(U$29&gt;='Mapa de férias'!$E$26,U$29&lt;='Mapa de férias'!$F$26),AND(U$29&gt;='Mapa de férias'!$G$26,U$29&lt;='Mapa de férias'!$H$26),AND(U$29&gt;='Mapa de férias'!$I$26,U$29&lt;='Mapa de férias'!$J$26))),"F",""))</f>
        <v/>
      </c>
      <c r="V47" s="44">
        <f>IF(OR($B47="",V$29=""),"",IF(AND(NETWORKDAYS(V$29,V$29,'Feriados'!$F$7:$F$22)=1,OR(AND(V$29&gt;='Mapa de férias'!$E$26,V$29&lt;='Mapa de férias'!$F$26),AND(V$29&gt;='Mapa de férias'!$G$26,V$29&lt;='Mapa de férias'!$H$26),AND(V$29&gt;='Mapa de férias'!$I$26,V$29&lt;='Mapa de férias'!$J$26))),"F",""))</f>
        <v/>
      </c>
      <c r="W47" s="44">
        <f>IF(OR($B47="",W$29=""),"",IF(AND(NETWORKDAYS(W$29,W$29,'Feriados'!$F$7:$F$22)=1,OR(AND(W$29&gt;='Mapa de férias'!$E$26,W$29&lt;='Mapa de férias'!$F$26),AND(W$29&gt;='Mapa de férias'!$G$26,W$29&lt;='Mapa de férias'!$H$26),AND(W$29&gt;='Mapa de férias'!$I$26,W$29&lt;='Mapa de férias'!$J$26))),"F",""))</f>
        <v/>
      </c>
      <c r="X47" s="44">
        <f>IF(OR($B47="",X$29=""),"",IF(AND(NETWORKDAYS(X$29,X$29,'Feriados'!$F$7:$F$22)=1,OR(AND(X$29&gt;='Mapa de férias'!$E$26,X$29&lt;='Mapa de férias'!$F$26),AND(X$29&gt;='Mapa de férias'!$G$26,X$29&lt;='Mapa de férias'!$H$26),AND(X$29&gt;='Mapa de férias'!$I$26,X$29&lt;='Mapa de férias'!$J$26))),"F",""))</f>
        <v/>
      </c>
      <c r="Y47" s="44">
        <f>IF(OR($B47="",Y$29=""),"",IF(AND(NETWORKDAYS(Y$29,Y$29,'Feriados'!$F$7:$F$22)=1,OR(AND(Y$29&gt;='Mapa de férias'!$E$26,Y$29&lt;='Mapa de férias'!$F$26),AND(Y$29&gt;='Mapa de férias'!$G$26,Y$29&lt;='Mapa de férias'!$H$26),AND(Y$29&gt;='Mapa de férias'!$I$26,Y$29&lt;='Mapa de férias'!$J$26))),"F",""))</f>
        <v/>
      </c>
      <c r="Z47" s="44">
        <f>IF(OR($B47="",Z$29=""),"",IF(AND(NETWORKDAYS(Z$29,Z$29,'Feriados'!$F$7:$F$22)=1,OR(AND(Z$29&gt;='Mapa de férias'!$E$26,Z$29&lt;='Mapa de férias'!$F$26),AND(Z$29&gt;='Mapa de férias'!$G$26,Z$29&lt;='Mapa de férias'!$H$26),AND(Z$29&gt;='Mapa de férias'!$I$26,Z$29&lt;='Mapa de férias'!$J$26))),"F",""))</f>
        <v/>
      </c>
      <c r="AA47" s="44">
        <f>IF(OR($B47="",AA$29=""),"",IF(AND(NETWORKDAYS(AA$29,AA$29,'Feriados'!$F$7:$F$22)=1,OR(AND(AA$29&gt;='Mapa de férias'!$E$26,AA$29&lt;='Mapa de férias'!$F$26),AND(AA$29&gt;='Mapa de férias'!$G$26,AA$29&lt;='Mapa de férias'!$H$26),AND(AA$29&gt;='Mapa de férias'!$I$26,AA$29&lt;='Mapa de férias'!$J$26))),"F",""))</f>
        <v/>
      </c>
      <c r="AB47" s="44">
        <f>IF(OR($B47="",AB$29=""),"",IF(AND(NETWORKDAYS(AB$29,AB$29,'Feriados'!$F$7:$F$22)=1,OR(AND(AB$29&gt;='Mapa de férias'!$E$26,AB$29&lt;='Mapa de férias'!$F$26),AND(AB$29&gt;='Mapa de férias'!$G$26,AB$29&lt;='Mapa de férias'!$H$26),AND(AB$29&gt;='Mapa de férias'!$I$26,AB$29&lt;='Mapa de férias'!$J$26))),"F",""))</f>
        <v/>
      </c>
      <c r="AC47" s="44">
        <f>IF(OR($B47="",AC$29=""),"",IF(AND(NETWORKDAYS(AC$29,AC$29,'Feriados'!$F$7:$F$22)=1,OR(AND(AC$29&gt;='Mapa de férias'!$E$26,AC$29&lt;='Mapa de férias'!$F$26),AND(AC$29&gt;='Mapa de férias'!$G$26,AC$29&lt;='Mapa de férias'!$H$26),AND(AC$29&gt;='Mapa de férias'!$I$26,AC$29&lt;='Mapa de férias'!$J$26))),"F",""))</f>
        <v/>
      </c>
      <c r="AD47" s="44">
        <f>IF(OR($B47="",AD$29=""),"",IF(AND(NETWORKDAYS(AD$29,AD$29,'Feriados'!$F$7:$F$22)=1,OR(AND(AD$29&gt;='Mapa de férias'!$E$26,AD$29&lt;='Mapa de férias'!$F$26),AND(AD$29&gt;='Mapa de férias'!$G$26,AD$29&lt;='Mapa de férias'!$H$26),AND(AD$29&gt;='Mapa de férias'!$I$26,AD$29&lt;='Mapa de férias'!$J$26))),"F",""))</f>
        <v/>
      </c>
      <c r="AE47" s="44">
        <f>IF(OR($B47="",AE$29=""),"",IF(AND(NETWORKDAYS(AE$29,AE$29,'Feriados'!$F$7:$F$22)=1,OR(AND(AE$29&gt;='Mapa de férias'!$E$26,AE$29&lt;='Mapa de férias'!$F$26),AND(AE$29&gt;='Mapa de férias'!$G$26,AE$29&lt;='Mapa de férias'!$H$26),AND(AE$29&gt;='Mapa de férias'!$I$26,AE$29&lt;='Mapa de férias'!$J$26))),"F",""))</f>
        <v/>
      </c>
      <c r="AF47" s="44">
        <f>IF(OR($B47="",AF$29=""),"",IF(AND(NETWORKDAYS(AF$29,AF$29,'Feriados'!$F$7:$F$22)=1,OR(AND(AF$29&gt;='Mapa de férias'!$E$26,AF$29&lt;='Mapa de férias'!$F$26),AND(AF$29&gt;='Mapa de férias'!$G$26,AF$29&lt;='Mapa de férias'!$H$26),AND(AF$29&gt;='Mapa de férias'!$I$26,AF$29&lt;='Mapa de férias'!$J$26))),"F",""))</f>
        <v/>
      </c>
      <c r="AG47" s="44">
        <f>IF(OR($B47="",AG$29=""),"",IF(AND(NETWORKDAYS(AG$29,AG$29,'Feriados'!$F$7:$F$22)=1,OR(AND(AG$29&gt;='Mapa de férias'!$E$26,AG$29&lt;='Mapa de férias'!$F$26),AND(AG$29&gt;='Mapa de férias'!$G$26,AG$29&lt;='Mapa de férias'!$H$26),AND(AG$29&gt;='Mapa de férias'!$I$26,AG$29&lt;='Mapa de férias'!$J$26))),"F",""))</f>
        <v/>
      </c>
      <c r="AH47" s="45">
        <f>IF($B47="","",COUNTIF(C47:AG47,"F"))</f>
        <v/>
      </c>
    </row>
    <row r="48" ht="15" customHeight="1">
      <c r="A48" s="42" t="n">
        <v>18</v>
      </c>
      <c r="B48" s="43">
        <f>IF('Mapa de férias'!$B$27="","",'Mapa de férias'!$B$27)</f>
        <v/>
      </c>
      <c r="C48" s="44">
        <f>IF(OR($B48="",C$29=""),"",IF(AND(NETWORKDAYS(C$29,C$29,'Feriados'!$F$7:$F$22)=1,OR(AND(C$29&gt;='Mapa de férias'!$E$27,C$29&lt;='Mapa de férias'!$F$27),AND(C$29&gt;='Mapa de férias'!$G$27,C$29&lt;='Mapa de férias'!$H$27),AND(C$29&gt;='Mapa de férias'!$I$27,C$29&lt;='Mapa de férias'!$J$27))),"F",""))</f>
        <v/>
      </c>
      <c r="D48" s="44">
        <f>IF(OR($B48="",D$29=""),"",IF(AND(NETWORKDAYS(D$29,D$29,'Feriados'!$F$7:$F$22)=1,OR(AND(D$29&gt;='Mapa de férias'!$E$27,D$29&lt;='Mapa de férias'!$F$27),AND(D$29&gt;='Mapa de férias'!$G$27,D$29&lt;='Mapa de férias'!$H$27),AND(D$29&gt;='Mapa de férias'!$I$27,D$29&lt;='Mapa de férias'!$J$27))),"F",""))</f>
        <v/>
      </c>
      <c r="E48" s="44">
        <f>IF(OR($B48="",E$29=""),"",IF(AND(NETWORKDAYS(E$29,E$29,'Feriados'!$F$7:$F$22)=1,OR(AND(E$29&gt;='Mapa de férias'!$E$27,E$29&lt;='Mapa de férias'!$F$27),AND(E$29&gt;='Mapa de férias'!$G$27,E$29&lt;='Mapa de férias'!$H$27),AND(E$29&gt;='Mapa de férias'!$I$27,E$29&lt;='Mapa de férias'!$J$27))),"F",""))</f>
        <v/>
      </c>
      <c r="F48" s="44">
        <f>IF(OR($B48="",F$29=""),"",IF(AND(NETWORKDAYS(F$29,F$29,'Feriados'!$F$7:$F$22)=1,OR(AND(F$29&gt;='Mapa de férias'!$E$27,F$29&lt;='Mapa de férias'!$F$27),AND(F$29&gt;='Mapa de férias'!$G$27,F$29&lt;='Mapa de férias'!$H$27),AND(F$29&gt;='Mapa de férias'!$I$27,F$29&lt;='Mapa de férias'!$J$27))),"F",""))</f>
        <v/>
      </c>
      <c r="G48" s="44">
        <f>IF(OR($B48="",G$29=""),"",IF(AND(NETWORKDAYS(G$29,G$29,'Feriados'!$F$7:$F$22)=1,OR(AND(G$29&gt;='Mapa de férias'!$E$27,G$29&lt;='Mapa de férias'!$F$27),AND(G$29&gt;='Mapa de férias'!$G$27,G$29&lt;='Mapa de férias'!$H$27),AND(G$29&gt;='Mapa de férias'!$I$27,G$29&lt;='Mapa de férias'!$J$27))),"F",""))</f>
        <v/>
      </c>
      <c r="H48" s="44">
        <f>IF(OR($B48="",H$29=""),"",IF(AND(NETWORKDAYS(H$29,H$29,'Feriados'!$F$7:$F$22)=1,OR(AND(H$29&gt;='Mapa de férias'!$E$27,H$29&lt;='Mapa de férias'!$F$27),AND(H$29&gt;='Mapa de férias'!$G$27,H$29&lt;='Mapa de férias'!$H$27),AND(H$29&gt;='Mapa de férias'!$I$27,H$29&lt;='Mapa de férias'!$J$27))),"F",""))</f>
        <v/>
      </c>
      <c r="I48" s="44">
        <f>IF(OR($B48="",I$29=""),"",IF(AND(NETWORKDAYS(I$29,I$29,'Feriados'!$F$7:$F$22)=1,OR(AND(I$29&gt;='Mapa de férias'!$E$27,I$29&lt;='Mapa de férias'!$F$27),AND(I$29&gt;='Mapa de férias'!$G$27,I$29&lt;='Mapa de férias'!$H$27),AND(I$29&gt;='Mapa de férias'!$I$27,I$29&lt;='Mapa de férias'!$J$27))),"F",""))</f>
        <v/>
      </c>
      <c r="J48" s="44">
        <f>IF(OR($B48="",J$29=""),"",IF(AND(NETWORKDAYS(J$29,J$29,'Feriados'!$F$7:$F$22)=1,OR(AND(J$29&gt;='Mapa de férias'!$E$27,J$29&lt;='Mapa de férias'!$F$27),AND(J$29&gt;='Mapa de férias'!$G$27,J$29&lt;='Mapa de férias'!$H$27),AND(J$29&gt;='Mapa de férias'!$I$27,J$29&lt;='Mapa de férias'!$J$27))),"F",""))</f>
        <v/>
      </c>
      <c r="K48" s="44">
        <f>IF(OR($B48="",K$29=""),"",IF(AND(NETWORKDAYS(K$29,K$29,'Feriados'!$F$7:$F$22)=1,OR(AND(K$29&gt;='Mapa de férias'!$E$27,K$29&lt;='Mapa de férias'!$F$27),AND(K$29&gt;='Mapa de férias'!$G$27,K$29&lt;='Mapa de férias'!$H$27),AND(K$29&gt;='Mapa de férias'!$I$27,K$29&lt;='Mapa de férias'!$J$27))),"F",""))</f>
        <v/>
      </c>
      <c r="L48" s="44">
        <f>IF(OR($B48="",L$29=""),"",IF(AND(NETWORKDAYS(L$29,L$29,'Feriados'!$F$7:$F$22)=1,OR(AND(L$29&gt;='Mapa de férias'!$E$27,L$29&lt;='Mapa de férias'!$F$27),AND(L$29&gt;='Mapa de férias'!$G$27,L$29&lt;='Mapa de férias'!$H$27),AND(L$29&gt;='Mapa de férias'!$I$27,L$29&lt;='Mapa de férias'!$J$27))),"F",""))</f>
        <v/>
      </c>
      <c r="M48" s="44">
        <f>IF(OR($B48="",M$29=""),"",IF(AND(NETWORKDAYS(M$29,M$29,'Feriados'!$F$7:$F$22)=1,OR(AND(M$29&gt;='Mapa de férias'!$E$27,M$29&lt;='Mapa de férias'!$F$27),AND(M$29&gt;='Mapa de férias'!$G$27,M$29&lt;='Mapa de férias'!$H$27),AND(M$29&gt;='Mapa de férias'!$I$27,M$29&lt;='Mapa de férias'!$J$27))),"F",""))</f>
        <v/>
      </c>
      <c r="N48" s="44">
        <f>IF(OR($B48="",N$29=""),"",IF(AND(NETWORKDAYS(N$29,N$29,'Feriados'!$F$7:$F$22)=1,OR(AND(N$29&gt;='Mapa de férias'!$E$27,N$29&lt;='Mapa de férias'!$F$27),AND(N$29&gt;='Mapa de férias'!$G$27,N$29&lt;='Mapa de férias'!$H$27),AND(N$29&gt;='Mapa de férias'!$I$27,N$29&lt;='Mapa de férias'!$J$27))),"F",""))</f>
        <v/>
      </c>
      <c r="O48" s="44">
        <f>IF(OR($B48="",O$29=""),"",IF(AND(NETWORKDAYS(O$29,O$29,'Feriados'!$F$7:$F$22)=1,OR(AND(O$29&gt;='Mapa de férias'!$E$27,O$29&lt;='Mapa de férias'!$F$27),AND(O$29&gt;='Mapa de férias'!$G$27,O$29&lt;='Mapa de férias'!$H$27),AND(O$29&gt;='Mapa de férias'!$I$27,O$29&lt;='Mapa de férias'!$J$27))),"F",""))</f>
        <v/>
      </c>
      <c r="P48" s="44">
        <f>IF(OR($B48="",P$29=""),"",IF(AND(NETWORKDAYS(P$29,P$29,'Feriados'!$F$7:$F$22)=1,OR(AND(P$29&gt;='Mapa de férias'!$E$27,P$29&lt;='Mapa de férias'!$F$27),AND(P$29&gt;='Mapa de férias'!$G$27,P$29&lt;='Mapa de férias'!$H$27),AND(P$29&gt;='Mapa de férias'!$I$27,P$29&lt;='Mapa de férias'!$J$27))),"F",""))</f>
        <v/>
      </c>
      <c r="Q48" s="44">
        <f>IF(OR($B48="",Q$29=""),"",IF(AND(NETWORKDAYS(Q$29,Q$29,'Feriados'!$F$7:$F$22)=1,OR(AND(Q$29&gt;='Mapa de férias'!$E$27,Q$29&lt;='Mapa de férias'!$F$27),AND(Q$29&gt;='Mapa de férias'!$G$27,Q$29&lt;='Mapa de férias'!$H$27),AND(Q$29&gt;='Mapa de férias'!$I$27,Q$29&lt;='Mapa de férias'!$J$27))),"F",""))</f>
        <v/>
      </c>
      <c r="R48" s="44">
        <f>IF(OR($B48="",R$29=""),"",IF(AND(NETWORKDAYS(R$29,R$29,'Feriados'!$F$7:$F$22)=1,OR(AND(R$29&gt;='Mapa de férias'!$E$27,R$29&lt;='Mapa de férias'!$F$27),AND(R$29&gt;='Mapa de férias'!$G$27,R$29&lt;='Mapa de férias'!$H$27),AND(R$29&gt;='Mapa de férias'!$I$27,R$29&lt;='Mapa de férias'!$J$27))),"F",""))</f>
        <v/>
      </c>
      <c r="S48" s="44">
        <f>IF(OR($B48="",S$29=""),"",IF(AND(NETWORKDAYS(S$29,S$29,'Feriados'!$F$7:$F$22)=1,OR(AND(S$29&gt;='Mapa de férias'!$E$27,S$29&lt;='Mapa de férias'!$F$27),AND(S$29&gt;='Mapa de férias'!$G$27,S$29&lt;='Mapa de férias'!$H$27),AND(S$29&gt;='Mapa de férias'!$I$27,S$29&lt;='Mapa de férias'!$J$27))),"F",""))</f>
        <v/>
      </c>
      <c r="T48" s="44">
        <f>IF(OR($B48="",T$29=""),"",IF(AND(NETWORKDAYS(T$29,T$29,'Feriados'!$F$7:$F$22)=1,OR(AND(T$29&gt;='Mapa de férias'!$E$27,T$29&lt;='Mapa de férias'!$F$27),AND(T$29&gt;='Mapa de férias'!$G$27,T$29&lt;='Mapa de férias'!$H$27),AND(T$29&gt;='Mapa de férias'!$I$27,T$29&lt;='Mapa de férias'!$J$27))),"F",""))</f>
        <v/>
      </c>
      <c r="U48" s="44">
        <f>IF(OR($B48="",U$29=""),"",IF(AND(NETWORKDAYS(U$29,U$29,'Feriados'!$F$7:$F$22)=1,OR(AND(U$29&gt;='Mapa de férias'!$E$27,U$29&lt;='Mapa de férias'!$F$27),AND(U$29&gt;='Mapa de férias'!$G$27,U$29&lt;='Mapa de férias'!$H$27),AND(U$29&gt;='Mapa de férias'!$I$27,U$29&lt;='Mapa de férias'!$J$27))),"F",""))</f>
        <v/>
      </c>
      <c r="V48" s="44">
        <f>IF(OR($B48="",V$29=""),"",IF(AND(NETWORKDAYS(V$29,V$29,'Feriados'!$F$7:$F$22)=1,OR(AND(V$29&gt;='Mapa de férias'!$E$27,V$29&lt;='Mapa de férias'!$F$27),AND(V$29&gt;='Mapa de férias'!$G$27,V$29&lt;='Mapa de férias'!$H$27),AND(V$29&gt;='Mapa de férias'!$I$27,V$29&lt;='Mapa de férias'!$J$27))),"F",""))</f>
        <v/>
      </c>
      <c r="W48" s="44">
        <f>IF(OR($B48="",W$29=""),"",IF(AND(NETWORKDAYS(W$29,W$29,'Feriados'!$F$7:$F$22)=1,OR(AND(W$29&gt;='Mapa de férias'!$E$27,W$29&lt;='Mapa de férias'!$F$27),AND(W$29&gt;='Mapa de férias'!$G$27,W$29&lt;='Mapa de férias'!$H$27),AND(W$29&gt;='Mapa de férias'!$I$27,W$29&lt;='Mapa de férias'!$J$27))),"F",""))</f>
        <v/>
      </c>
      <c r="X48" s="44">
        <f>IF(OR($B48="",X$29=""),"",IF(AND(NETWORKDAYS(X$29,X$29,'Feriados'!$F$7:$F$22)=1,OR(AND(X$29&gt;='Mapa de férias'!$E$27,X$29&lt;='Mapa de férias'!$F$27),AND(X$29&gt;='Mapa de férias'!$G$27,X$29&lt;='Mapa de férias'!$H$27),AND(X$29&gt;='Mapa de férias'!$I$27,X$29&lt;='Mapa de férias'!$J$27))),"F",""))</f>
        <v/>
      </c>
      <c r="Y48" s="44">
        <f>IF(OR($B48="",Y$29=""),"",IF(AND(NETWORKDAYS(Y$29,Y$29,'Feriados'!$F$7:$F$22)=1,OR(AND(Y$29&gt;='Mapa de férias'!$E$27,Y$29&lt;='Mapa de férias'!$F$27),AND(Y$29&gt;='Mapa de férias'!$G$27,Y$29&lt;='Mapa de férias'!$H$27),AND(Y$29&gt;='Mapa de férias'!$I$27,Y$29&lt;='Mapa de férias'!$J$27))),"F",""))</f>
        <v/>
      </c>
      <c r="Z48" s="44">
        <f>IF(OR($B48="",Z$29=""),"",IF(AND(NETWORKDAYS(Z$29,Z$29,'Feriados'!$F$7:$F$22)=1,OR(AND(Z$29&gt;='Mapa de férias'!$E$27,Z$29&lt;='Mapa de férias'!$F$27),AND(Z$29&gt;='Mapa de férias'!$G$27,Z$29&lt;='Mapa de férias'!$H$27),AND(Z$29&gt;='Mapa de férias'!$I$27,Z$29&lt;='Mapa de férias'!$J$27))),"F",""))</f>
        <v/>
      </c>
      <c r="AA48" s="44">
        <f>IF(OR($B48="",AA$29=""),"",IF(AND(NETWORKDAYS(AA$29,AA$29,'Feriados'!$F$7:$F$22)=1,OR(AND(AA$29&gt;='Mapa de férias'!$E$27,AA$29&lt;='Mapa de férias'!$F$27),AND(AA$29&gt;='Mapa de férias'!$G$27,AA$29&lt;='Mapa de férias'!$H$27),AND(AA$29&gt;='Mapa de férias'!$I$27,AA$29&lt;='Mapa de férias'!$J$27))),"F",""))</f>
        <v/>
      </c>
      <c r="AB48" s="44">
        <f>IF(OR($B48="",AB$29=""),"",IF(AND(NETWORKDAYS(AB$29,AB$29,'Feriados'!$F$7:$F$22)=1,OR(AND(AB$29&gt;='Mapa de férias'!$E$27,AB$29&lt;='Mapa de férias'!$F$27),AND(AB$29&gt;='Mapa de férias'!$G$27,AB$29&lt;='Mapa de férias'!$H$27),AND(AB$29&gt;='Mapa de férias'!$I$27,AB$29&lt;='Mapa de férias'!$J$27))),"F",""))</f>
        <v/>
      </c>
      <c r="AC48" s="44">
        <f>IF(OR($B48="",AC$29=""),"",IF(AND(NETWORKDAYS(AC$29,AC$29,'Feriados'!$F$7:$F$22)=1,OR(AND(AC$29&gt;='Mapa de férias'!$E$27,AC$29&lt;='Mapa de férias'!$F$27),AND(AC$29&gt;='Mapa de férias'!$G$27,AC$29&lt;='Mapa de férias'!$H$27),AND(AC$29&gt;='Mapa de férias'!$I$27,AC$29&lt;='Mapa de férias'!$J$27))),"F",""))</f>
        <v/>
      </c>
      <c r="AD48" s="44">
        <f>IF(OR($B48="",AD$29=""),"",IF(AND(NETWORKDAYS(AD$29,AD$29,'Feriados'!$F$7:$F$22)=1,OR(AND(AD$29&gt;='Mapa de férias'!$E$27,AD$29&lt;='Mapa de férias'!$F$27),AND(AD$29&gt;='Mapa de férias'!$G$27,AD$29&lt;='Mapa de férias'!$H$27),AND(AD$29&gt;='Mapa de férias'!$I$27,AD$29&lt;='Mapa de férias'!$J$27))),"F",""))</f>
        <v/>
      </c>
      <c r="AE48" s="44">
        <f>IF(OR($B48="",AE$29=""),"",IF(AND(NETWORKDAYS(AE$29,AE$29,'Feriados'!$F$7:$F$22)=1,OR(AND(AE$29&gt;='Mapa de férias'!$E$27,AE$29&lt;='Mapa de férias'!$F$27),AND(AE$29&gt;='Mapa de férias'!$G$27,AE$29&lt;='Mapa de férias'!$H$27),AND(AE$29&gt;='Mapa de férias'!$I$27,AE$29&lt;='Mapa de férias'!$J$27))),"F",""))</f>
        <v/>
      </c>
      <c r="AF48" s="44">
        <f>IF(OR($B48="",AF$29=""),"",IF(AND(NETWORKDAYS(AF$29,AF$29,'Feriados'!$F$7:$F$22)=1,OR(AND(AF$29&gt;='Mapa de férias'!$E$27,AF$29&lt;='Mapa de férias'!$F$27),AND(AF$29&gt;='Mapa de férias'!$G$27,AF$29&lt;='Mapa de férias'!$H$27),AND(AF$29&gt;='Mapa de férias'!$I$27,AF$29&lt;='Mapa de férias'!$J$27))),"F",""))</f>
        <v/>
      </c>
      <c r="AG48" s="44">
        <f>IF(OR($B48="",AG$29=""),"",IF(AND(NETWORKDAYS(AG$29,AG$29,'Feriados'!$F$7:$F$22)=1,OR(AND(AG$29&gt;='Mapa de férias'!$E$27,AG$29&lt;='Mapa de férias'!$F$27),AND(AG$29&gt;='Mapa de férias'!$G$27,AG$29&lt;='Mapa de férias'!$H$27),AND(AG$29&gt;='Mapa de férias'!$I$27,AG$29&lt;='Mapa de férias'!$J$27))),"F",""))</f>
        <v/>
      </c>
      <c r="AH48" s="45">
        <f>IF($B48="","",COUNTIF(C48:AG48,"F"))</f>
        <v/>
      </c>
    </row>
    <row r="49" ht="15" customHeight="1">
      <c r="A49" s="42" t="n">
        <v>19</v>
      </c>
      <c r="B49" s="43">
        <f>IF('Mapa de férias'!$B$28="","",'Mapa de férias'!$B$28)</f>
        <v/>
      </c>
      <c r="C49" s="44">
        <f>IF(OR($B49="",C$29=""),"",IF(AND(NETWORKDAYS(C$29,C$29,'Feriados'!$F$7:$F$22)=1,OR(AND(C$29&gt;='Mapa de férias'!$E$28,C$29&lt;='Mapa de férias'!$F$28),AND(C$29&gt;='Mapa de férias'!$G$28,C$29&lt;='Mapa de férias'!$H$28),AND(C$29&gt;='Mapa de férias'!$I$28,C$29&lt;='Mapa de férias'!$J$28))),"F",""))</f>
        <v/>
      </c>
      <c r="D49" s="44">
        <f>IF(OR($B49="",D$29=""),"",IF(AND(NETWORKDAYS(D$29,D$29,'Feriados'!$F$7:$F$22)=1,OR(AND(D$29&gt;='Mapa de férias'!$E$28,D$29&lt;='Mapa de férias'!$F$28),AND(D$29&gt;='Mapa de férias'!$G$28,D$29&lt;='Mapa de férias'!$H$28),AND(D$29&gt;='Mapa de férias'!$I$28,D$29&lt;='Mapa de férias'!$J$28))),"F",""))</f>
        <v/>
      </c>
      <c r="E49" s="44">
        <f>IF(OR($B49="",E$29=""),"",IF(AND(NETWORKDAYS(E$29,E$29,'Feriados'!$F$7:$F$22)=1,OR(AND(E$29&gt;='Mapa de férias'!$E$28,E$29&lt;='Mapa de férias'!$F$28),AND(E$29&gt;='Mapa de férias'!$G$28,E$29&lt;='Mapa de férias'!$H$28),AND(E$29&gt;='Mapa de férias'!$I$28,E$29&lt;='Mapa de férias'!$J$28))),"F",""))</f>
        <v/>
      </c>
      <c r="F49" s="44">
        <f>IF(OR($B49="",F$29=""),"",IF(AND(NETWORKDAYS(F$29,F$29,'Feriados'!$F$7:$F$22)=1,OR(AND(F$29&gt;='Mapa de férias'!$E$28,F$29&lt;='Mapa de férias'!$F$28),AND(F$29&gt;='Mapa de férias'!$G$28,F$29&lt;='Mapa de férias'!$H$28),AND(F$29&gt;='Mapa de férias'!$I$28,F$29&lt;='Mapa de férias'!$J$28))),"F",""))</f>
        <v/>
      </c>
      <c r="G49" s="44">
        <f>IF(OR($B49="",G$29=""),"",IF(AND(NETWORKDAYS(G$29,G$29,'Feriados'!$F$7:$F$22)=1,OR(AND(G$29&gt;='Mapa de férias'!$E$28,G$29&lt;='Mapa de férias'!$F$28),AND(G$29&gt;='Mapa de férias'!$G$28,G$29&lt;='Mapa de férias'!$H$28),AND(G$29&gt;='Mapa de férias'!$I$28,G$29&lt;='Mapa de férias'!$J$28))),"F",""))</f>
        <v/>
      </c>
      <c r="H49" s="44">
        <f>IF(OR($B49="",H$29=""),"",IF(AND(NETWORKDAYS(H$29,H$29,'Feriados'!$F$7:$F$22)=1,OR(AND(H$29&gt;='Mapa de férias'!$E$28,H$29&lt;='Mapa de férias'!$F$28),AND(H$29&gt;='Mapa de férias'!$G$28,H$29&lt;='Mapa de férias'!$H$28),AND(H$29&gt;='Mapa de férias'!$I$28,H$29&lt;='Mapa de férias'!$J$28))),"F",""))</f>
        <v/>
      </c>
      <c r="I49" s="44">
        <f>IF(OR($B49="",I$29=""),"",IF(AND(NETWORKDAYS(I$29,I$29,'Feriados'!$F$7:$F$22)=1,OR(AND(I$29&gt;='Mapa de férias'!$E$28,I$29&lt;='Mapa de férias'!$F$28),AND(I$29&gt;='Mapa de férias'!$G$28,I$29&lt;='Mapa de férias'!$H$28),AND(I$29&gt;='Mapa de férias'!$I$28,I$29&lt;='Mapa de férias'!$J$28))),"F",""))</f>
        <v/>
      </c>
      <c r="J49" s="44">
        <f>IF(OR($B49="",J$29=""),"",IF(AND(NETWORKDAYS(J$29,J$29,'Feriados'!$F$7:$F$22)=1,OR(AND(J$29&gt;='Mapa de férias'!$E$28,J$29&lt;='Mapa de férias'!$F$28),AND(J$29&gt;='Mapa de férias'!$G$28,J$29&lt;='Mapa de férias'!$H$28),AND(J$29&gt;='Mapa de férias'!$I$28,J$29&lt;='Mapa de férias'!$J$28))),"F",""))</f>
        <v/>
      </c>
      <c r="K49" s="44">
        <f>IF(OR($B49="",K$29=""),"",IF(AND(NETWORKDAYS(K$29,K$29,'Feriados'!$F$7:$F$22)=1,OR(AND(K$29&gt;='Mapa de férias'!$E$28,K$29&lt;='Mapa de férias'!$F$28),AND(K$29&gt;='Mapa de férias'!$G$28,K$29&lt;='Mapa de férias'!$H$28),AND(K$29&gt;='Mapa de férias'!$I$28,K$29&lt;='Mapa de férias'!$J$28))),"F",""))</f>
        <v/>
      </c>
      <c r="L49" s="44">
        <f>IF(OR($B49="",L$29=""),"",IF(AND(NETWORKDAYS(L$29,L$29,'Feriados'!$F$7:$F$22)=1,OR(AND(L$29&gt;='Mapa de férias'!$E$28,L$29&lt;='Mapa de férias'!$F$28),AND(L$29&gt;='Mapa de férias'!$G$28,L$29&lt;='Mapa de férias'!$H$28),AND(L$29&gt;='Mapa de férias'!$I$28,L$29&lt;='Mapa de férias'!$J$28))),"F",""))</f>
        <v/>
      </c>
      <c r="M49" s="44">
        <f>IF(OR($B49="",M$29=""),"",IF(AND(NETWORKDAYS(M$29,M$29,'Feriados'!$F$7:$F$22)=1,OR(AND(M$29&gt;='Mapa de férias'!$E$28,M$29&lt;='Mapa de férias'!$F$28),AND(M$29&gt;='Mapa de férias'!$G$28,M$29&lt;='Mapa de férias'!$H$28),AND(M$29&gt;='Mapa de férias'!$I$28,M$29&lt;='Mapa de férias'!$J$28))),"F",""))</f>
        <v/>
      </c>
      <c r="N49" s="44">
        <f>IF(OR($B49="",N$29=""),"",IF(AND(NETWORKDAYS(N$29,N$29,'Feriados'!$F$7:$F$22)=1,OR(AND(N$29&gt;='Mapa de férias'!$E$28,N$29&lt;='Mapa de férias'!$F$28),AND(N$29&gt;='Mapa de férias'!$G$28,N$29&lt;='Mapa de férias'!$H$28),AND(N$29&gt;='Mapa de férias'!$I$28,N$29&lt;='Mapa de férias'!$J$28))),"F",""))</f>
        <v/>
      </c>
      <c r="O49" s="44">
        <f>IF(OR($B49="",O$29=""),"",IF(AND(NETWORKDAYS(O$29,O$29,'Feriados'!$F$7:$F$22)=1,OR(AND(O$29&gt;='Mapa de férias'!$E$28,O$29&lt;='Mapa de férias'!$F$28),AND(O$29&gt;='Mapa de férias'!$G$28,O$29&lt;='Mapa de férias'!$H$28),AND(O$29&gt;='Mapa de férias'!$I$28,O$29&lt;='Mapa de férias'!$J$28))),"F",""))</f>
        <v/>
      </c>
      <c r="P49" s="44">
        <f>IF(OR($B49="",P$29=""),"",IF(AND(NETWORKDAYS(P$29,P$29,'Feriados'!$F$7:$F$22)=1,OR(AND(P$29&gt;='Mapa de férias'!$E$28,P$29&lt;='Mapa de férias'!$F$28),AND(P$29&gt;='Mapa de férias'!$G$28,P$29&lt;='Mapa de férias'!$H$28),AND(P$29&gt;='Mapa de férias'!$I$28,P$29&lt;='Mapa de férias'!$J$28))),"F",""))</f>
        <v/>
      </c>
      <c r="Q49" s="44">
        <f>IF(OR($B49="",Q$29=""),"",IF(AND(NETWORKDAYS(Q$29,Q$29,'Feriados'!$F$7:$F$22)=1,OR(AND(Q$29&gt;='Mapa de férias'!$E$28,Q$29&lt;='Mapa de férias'!$F$28),AND(Q$29&gt;='Mapa de férias'!$G$28,Q$29&lt;='Mapa de férias'!$H$28),AND(Q$29&gt;='Mapa de férias'!$I$28,Q$29&lt;='Mapa de férias'!$J$28))),"F",""))</f>
        <v/>
      </c>
      <c r="R49" s="44">
        <f>IF(OR($B49="",R$29=""),"",IF(AND(NETWORKDAYS(R$29,R$29,'Feriados'!$F$7:$F$22)=1,OR(AND(R$29&gt;='Mapa de férias'!$E$28,R$29&lt;='Mapa de férias'!$F$28),AND(R$29&gt;='Mapa de férias'!$G$28,R$29&lt;='Mapa de férias'!$H$28),AND(R$29&gt;='Mapa de férias'!$I$28,R$29&lt;='Mapa de férias'!$J$28))),"F",""))</f>
        <v/>
      </c>
      <c r="S49" s="44">
        <f>IF(OR($B49="",S$29=""),"",IF(AND(NETWORKDAYS(S$29,S$29,'Feriados'!$F$7:$F$22)=1,OR(AND(S$29&gt;='Mapa de férias'!$E$28,S$29&lt;='Mapa de férias'!$F$28),AND(S$29&gt;='Mapa de férias'!$G$28,S$29&lt;='Mapa de férias'!$H$28),AND(S$29&gt;='Mapa de férias'!$I$28,S$29&lt;='Mapa de férias'!$J$28))),"F",""))</f>
        <v/>
      </c>
      <c r="T49" s="44">
        <f>IF(OR($B49="",T$29=""),"",IF(AND(NETWORKDAYS(T$29,T$29,'Feriados'!$F$7:$F$22)=1,OR(AND(T$29&gt;='Mapa de férias'!$E$28,T$29&lt;='Mapa de férias'!$F$28),AND(T$29&gt;='Mapa de férias'!$G$28,T$29&lt;='Mapa de férias'!$H$28),AND(T$29&gt;='Mapa de férias'!$I$28,T$29&lt;='Mapa de férias'!$J$28))),"F",""))</f>
        <v/>
      </c>
      <c r="U49" s="44">
        <f>IF(OR($B49="",U$29=""),"",IF(AND(NETWORKDAYS(U$29,U$29,'Feriados'!$F$7:$F$22)=1,OR(AND(U$29&gt;='Mapa de férias'!$E$28,U$29&lt;='Mapa de férias'!$F$28),AND(U$29&gt;='Mapa de férias'!$G$28,U$29&lt;='Mapa de férias'!$H$28),AND(U$29&gt;='Mapa de férias'!$I$28,U$29&lt;='Mapa de férias'!$J$28))),"F",""))</f>
        <v/>
      </c>
      <c r="V49" s="44">
        <f>IF(OR($B49="",V$29=""),"",IF(AND(NETWORKDAYS(V$29,V$29,'Feriados'!$F$7:$F$22)=1,OR(AND(V$29&gt;='Mapa de férias'!$E$28,V$29&lt;='Mapa de férias'!$F$28),AND(V$29&gt;='Mapa de férias'!$G$28,V$29&lt;='Mapa de férias'!$H$28),AND(V$29&gt;='Mapa de férias'!$I$28,V$29&lt;='Mapa de férias'!$J$28))),"F",""))</f>
        <v/>
      </c>
      <c r="W49" s="44">
        <f>IF(OR($B49="",W$29=""),"",IF(AND(NETWORKDAYS(W$29,W$29,'Feriados'!$F$7:$F$22)=1,OR(AND(W$29&gt;='Mapa de férias'!$E$28,W$29&lt;='Mapa de férias'!$F$28),AND(W$29&gt;='Mapa de férias'!$G$28,W$29&lt;='Mapa de férias'!$H$28),AND(W$29&gt;='Mapa de férias'!$I$28,W$29&lt;='Mapa de férias'!$J$28))),"F",""))</f>
        <v/>
      </c>
      <c r="X49" s="44">
        <f>IF(OR($B49="",X$29=""),"",IF(AND(NETWORKDAYS(X$29,X$29,'Feriados'!$F$7:$F$22)=1,OR(AND(X$29&gt;='Mapa de férias'!$E$28,X$29&lt;='Mapa de férias'!$F$28),AND(X$29&gt;='Mapa de férias'!$G$28,X$29&lt;='Mapa de férias'!$H$28),AND(X$29&gt;='Mapa de férias'!$I$28,X$29&lt;='Mapa de férias'!$J$28))),"F",""))</f>
        <v/>
      </c>
      <c r="Y49" s="44">
        <f>IF(OR($B49="",Y$29=""),"",IF(AND(NETWORKDAYS(Y$29,Y$29,'Feriados'!$F$7:$F$22)=1,OR(AND(Y$29&gt;='Mapa de férias'!$E$28,Y$29&lt;='Mapa de férias'!$F$28),AND(Y$29&gt;='Mapa de férias'!$G$28,Y$29&lt;='Mapa de férias'!$H$28),AND(Y$29&gt;='Mapa de férias'!$I$28,Y$29&lt;='Mapa de férias'!$J$28))),"F",""))</f>
        <v/>
      </c>
      <c r="Z49" s="44">
        <f>IF(OR($B49="",Z$29=""),"",IF(AND(NETWORKDAYS(Z$29,Z$29,'Feriados'!$F$7:$F$22)=1,OR(AND(Z$29&gt;='Mapa de férias'!$E$28,Z$29&lt;='Mapa de férias'!$F$28),AND(Z$29&gt;='Mapa de férias'!$G$28,Z$29&lt;='Mapa de férias'!$H$28),AND(Z$29&gt;='Mapa de férias'!$I$28,Z$29&lt;='Mapa de férias'!$J$28))),"F",""))</f>
        <v/>
      </c>
      <c r="AA49" s="44">
        <f>IF(OR($B49="",AA$29=""),"",IF(AND(NETWORKDAYS(AA$29,AA$29,'Feriados'!$F$7:$F$22)=1,OR(AND(AA$29&gt;='Mapa de férias'!$E$28,AA$29&lt;='Mapa de férias'!$F$28),AND(AA$29&gt;='Mapa de férias'!$G$28,AA$29&lt;='Mapa de férias'!$H$28),AND(AA$29&gt;='Mapa de férias'!$I$28,AA$29&lt;='Mapa de férias'!$J$28))),"F",""))</f>
        <v/>
      </c>
      <c r="AB49" s="44">
        <f>IF(OR($B49="",AB$29=""),"",IF(AND(NETWORKDAYS(AB$29,AB$29,'Feriados'!$F$7:$F$22)=1,OR(AND(AB$29&gt;='Mapa de férias'!$E$28,AB$29&lt;='Mapa de férias'!$F$28),AND(AB$29&gt;='Mapa de férias'!$G$28,AB$29&lt;='Mapa de férias'!$H$28),AND(AB$29&gt;='Mapa de férias'!$I$28,AB$29&lt;='Mapa de férias'!$J$28))),"F",""))</f>
        <v/>
      </c>
      <c r="AC49" s="44">
        <f>IF(OR($B49="",AC$29=""),"",IF(AND(NETWORKDAYS(AC$29,AC$29,'Feriados'!$F$7:$F$22)=1,OR(AND(AC$29&gt;='Mapa de férias'!$E$28,AC$29&lt;='Mapa de férias'!$F$28),AND(AC$29&gt;='Mapa de férias'!$G$28,AC$29&lt;='Mapa de férias'!$H$28),AND(AC$29&gt;='Mapa de férias'!$I$28,AC$29&lt;='Mapa de férias'!$J$28))),"F",""))</f>
        <v/>
      </c>
      <c r="AD49" s="44">
        <f>IF(OR($B49="",AD$29=""),"",IF(AND(NETWORKDAYS(AD$29,AD$29,'Feriados'!$F$7:$F$22)=1,OR(AND(AD$29&gt;='Mapa de férias'!$E$28,AD$29&lt;='Mapa de férias'!$F$28),AND(AD$29&gt;='Mapa de férias'!$G$28,AD$29&lt;='Mapa de férias'!$H$28),AND(AD$29&gt;='Mapa de férias'!$I$28,AD$29&lt;='Mapa de férias'!$J$28))),"F",""))</f>
        <v/>
      </c>
      <c r="AE49" s="44">
        <f>IF(OR($B49="",AE$29=""),"",IF(AND(NETWORKDAYS(AE$29,AE$29,'Feriados'!$F$7:$F$22)=1,OR(AND(AE$29&gt;='Mapa de férias'!$E$28,AE$29&lt;='Mapa de férias'!$F$28),AND(AE$29&gt;='Mapa de férias'!$G$28,AE$29&lt;='Mapa de férias'!$H$28),AND(AE$29&gt;='Mapa de férias'!$I$28,AE$29&lt;='Mapa de férias'!$J$28))),"F",""))</f>
        <v/>
      </c>
      <c r="AF49" s="44">
        <f>IF(OR($B49="",AF$29=""),"",IF(AND(NETWORKDAYS(AF$29,AF$29,'Feriados'!$F$7:$F$22)=1,OR(AND(AF$29&gt;='Mapa de férias'!$E$28,AF$29&lt;='Mapa de férias'!$F$28),AND(AF$29&gt;='Mapa de férias'!$G$28,AF$29&lt;='Mapa de férias'!$H$28),AND(AF$29&gt;='Mapa de férias'!$I$28,AF$29&lt;='Mapa de férias'!$J$28))),"F",""))</f>
        <v/>
      </c>
      <c r="AG49" s="44">
        <f>IF(OR($B49="",AG$29=""),"",IF(AND(NETWORKDAYS(AG$29,AG$29,'Feriados'!$F$7:$F$22)=1,OR(AND(AG$29&gt;='Mapa de férias'!$E$28,AG$29&lt;='Mapa de férias'!$F$28),AND(AG$29&gt;='Mapa de férias'!$G$28,AG$29&lt;='Mapa de férias'!$H$28),AND(AG$29&gt;='Mapa de férias'!$I$28,AG$29&lt;='Mapa de férias'!$J$28))),"F",""))</f>
        <v/>
      </c>
      <c r="AH49" s="45">
        <f>IF($B49="","",COUNTIF(C49:AG49,"F"))</f>
        <v/>
      </c>
    </row>
    <row r="50" ht="15" customHeight="1">
      <c r="A50" s="42" t="n">
        <v>20</v>
      </c>
      <c r="B50" s="43">
        <f>IF('Mapa de férias'!$B$29="","",'Mapa de férias'!$B$29)</f>
        <v/>
      </c>
      <c r="C50" s="44">
        <f>IF(OR($B50="",C$29=""),"",IF(AND(NETWORKDAYS(C$29,C$29,'Feriados'!$F$7:$F$22)=1,OR(AND(C$29&gt;='Mapa de férias'!$E$29,C$29&lt;='Mapa de férias'!$F$29),AND(C$29&gt;='Mapa de férias'!$G$29,C$29&lt;='Mapa de férias'!$H$29),AND(C$29&gt;='Mapa de férias'!$I$29,C$29&lt;='Mapa de férias'!$J$29))),"F",""))</f>
        <v/>
      </c>
      <c r="D50" s="44">
        <f>IF(OR($B50="",D$29=""),"",IF(AND(NETWORKDAYS(D$29,D$29,'Feriados'!$F$7:$F$22)=1,OR(AND(D$29&gt;='Mapa de férias'!$E$29,D$29&lt;='Mapa de férias'!$F$29),AND(D$29&gt;='Mapa de férias'!$G$29,D$29&lt;='Mapa de férias'!$H$29),AND(D$29&gt;='Mapa de férias'!$I$29,D$29&lt;='Mapa de férias'!$J$29))),"F",""))</f>
        <v/>
      </c>
      <c r="E50" s="44">
        <f>IF(OR($B50="",E$29=""),"",IF(AND(NETWORKDAYS(E$29,E$29,'Feriados'!$F$7:$F$22)=1,OR(AND(E$29&gt;='Mapa de férias'!$E$29,E$29&lt;='Mapa de férias'!$F$29),AND(E$29&gt;='Mapa de férias'!$G$29,E$29&lt;='Mapa de férias'!$H$29),AND(E$29&gt;='Mapa de férias'!$I$29,E$29&lt;='Mapa de férias'!$J$29))),"F",""))</f>
        <v/>
      </c>
      <c r="F50" s="44">
        <f>IF(OR($B50="",F$29=""),"",IF(AND(NETWORKDAYS(F$29,F$29,'Feriados'!$F$7:$F$22)=1,OR(AND(F$29&gt;='Mapa de férias'!$E$29,F$29&lt;='Mapa de férias'!$F$29),AND(F$29&gt;='Mapa de férias'!$G$29,F$29&lt;='Mapa de férias'!$H$29),AND(F$29&gt;='Mapa de férias'!$I$29,F$29&lt;='Mapa de férias'!$J$29))),"F",""))</f>
        <v/>
      </c>
      <c r="G50" s="44">
        <f>IF(OR($B50="",G$29=""),"",IF(AND(NETWORKDAYS(G$29,G$29,'Feriados'!$F$7:$F$22)=1,OR(AND(G$29&gt;='Mapa de férias'!$E$29,G$29&lt;='Mapa de férias'!$F$29),AND(G$29&gt;='Mapa de férias'!$G$29,G$29&lt;='Mapa de férias'!$H$29),AND(G$29&gt;='Mapa de férias'!$I$29,G$29&lt;='Mapa de férias'!$J$29))),"F",""))</f>
        <v/>
      </c>
      <c r="H50" s="44">
        <f>IF(OR($B50="",H$29=""),"",IF(AND(NETWORKDAYS(H$29,H$29,'Feriados'!$F$7:$F$22)=1,OR(AND(H$29&gt;='Mapa de férias'!$E$29,H$29&lt;='Mapa de férias'!$F$29),AND(H$29&gt;='Mapa de férias'!$G$29,H$29&lt;='Mapa de férias'!$H$29),AND(H$29&gt;='Mapa de férias'!$I$29,H$29&lt;='Mapa de férias'!$J$29))),"F",""))</f>
        <v/>
      </c>
      <c r="I50" s="44">
        <f>IF(OR($B50="",I$29=""),"",IF(AND(NETWORKDAYS(I$29,I$29,'Feriados'!$F$7:$F$22)=1,OR(AND(I$29&gt;='Mapa de férias'!$E$29,I$29&lt;='Mapa de férias'!$F$29),AND(I$29&gt;='Mapa de férias'!$G$29,I$29&lt;='Mapa de férias'!$H$29),AND(I$29&gt;='Mapa de férias'!$I$29,I$29&lt;='Mapa de férias'!$J$29))),"F",""))</f>
        <v/>
      </c>
      <c r="J50" s="44">
        <f>IF(OR($B50="",J$29=""),"",IF(AND(NETWORKDAYS(J$29,J$29,'Feriados'!$F$7:$F$22)=1,OR(AND(J$29&gt;='Mapa de férias'!$E$29,J$29&lt;='Mapa de férias'!$F$29),AND(J$29&gt;='Mapa de férias'!$G$29,J$29&lt;='Mapa de férias'!$H$29),AND(J$29&gt;='Mapa de férias'!$I$29,J$29&lt;='Mapa de férias'!$J$29))),"F",""))</f>
        <v/>
      </c>
      <c r="K50" s="44">
        <f>IF(OR($B50="",K$29=""),"",IF(AND(NETWORKDAYS(K$29,K$29,'Feriados'!$F$7:$F$22)=1,OR(AND(K$29&gt;='Mapa de férias'!$E$29,K$29&lt;='Mapa de férias'!$F$29),AND(K$29&gt;='Mapa de férias'!$G$29,K$29&lt;='Mapa de férias'!$H$29),AND(K$29&gt;='Mapa de férias'!$I$29,K$29&lt;='Mapa de férias'!$J$29))),"F",""))</f>
        <v/>
      </c>
      <c r="L50" s="44">
        <f>IF(OR($B50="",L$29=""),"",IF(AND(NETWORKDAYS(L$29,L$29,'Feriados'!$F$7:$F$22)=1,OR(AND(L$29&gt;='Mapa de férias'!$E$29,L$29&lt;='Mapa de férias'!$F$29),AND(L$29&gt;='Mapa de férias'!$G$29,L$29&lt;='Mapa de férias'!$H$29),AND(L$29&gt;='Mapa de férias'!$I$29,L$29&lt;='Mapa de férias'!$J$29))),"F",""))</f>
        <v/>
      </c>
      <c r="M50" s="44">
        <f>IF(OR($B50="",M$29=""),"",IF(AND(NETWORKDAYS(M$29,M$29,'Feriados'!$F$7:$F$22)=1,OR(AND(M$29&gt;='Mapa de férias'!$E$29,M$29&lt;='Mapa de férias'!$F$29),AND(M$29&gt;='Mapa de férias'!$G$29,M$29&lt;='Mapa de férias'!$H$29),AND(M$29&gt;='Mapa de férias'!$I$29,M$29&lt;='Mapa de férias'!$J$29))),"F",""))</f>
        <v/>
      </c>
      <c r="N50" s="44">
        <f>IF(OR($B50="",N$29=""),"",IF(AND(NETWORKDAYS(N$29,N$29,'Feriados'!$F$7:$F$22)=1,OR(AND(N$29&gt;='Mapa de férias'!$E$29,N$29&lt;='Mapa de férias'!$F$29),AND(N$29&gt;='Mapa de férias'!$G$29,N$29&lt;='Mapa de férias'!$H$29),AND(N$29&gt;='Mapa de férias'!$I$29,N$29&lt;='Mapa de férias'!$J$29))),"F",""))</f>
        <v/>
      </c>
      <c r="O50" s="44">
        <f>IF(OR($B50="",O$29=""),"",IF(AND(NETWORKDAYS(O$29,O$29,'Feriados'!$F$7:$F$22)=1,OR(AND(O$29&gt;='Mapa de férias'!$E$29,O$29&lt;='Mapa de férias'!$F$29),AND(O$29&gt;='Mapa de férias'!$G$29,O$29&lt;='Mapa de férias'!$H$29),AND(O$29&gt;='Mapa de férias'!$I$29,O$29&lt;='Mapa de férias'!$J$29))),"F",""))</f>
        <v/>
      </c>
      <c r="P50" s="44">
        <f>IF(OR($B50="",P$29=""),"",IF(AND(NETWORKDAYS(P$29,P$29,'Feriados'!$F$7:$F$22)=1,OR(AND(P$29&gt;='Mapa de férias'!$E$29,P$29&lt;='Mapa de férias'!$F$29),AND(P$29&gt;='Mapa de férias'!$G$29,P$29&lt;='Mapa de férias'!$H$29),AND(P$29&gt;='Mapa de férias'!$I$29,P$29&lt;='Mapa de férias'!$J$29))),"F",""))</f>
        <v/>
      </c>
      <c r="Q50" s="44">
        <f>IF(OR($B50="",Q$29=""),"",IF(AND(NETWORKDAYS(Q$29,Q$29,'Feriados'!$F$7:$F$22)=1,OR(AND(Q$29&gt;='Mapa de férias'!$E$29,Q$29&lt;='Mapa de férias'!$F$29),AND(Q$29&gt;='Mapa de férias'!$G$29,Q$29&lt;='Mapa de férias'!$H$29),AND(Q$29&gt;='Mapa de férias'!$I$29,Q$29&lt;='Mapa de férias'!$J$29))),"F",""))</f>
        <v/>
      </c>
      <c r="R50" s="44">
        <f>IF(OR($B50="",R$29=""),"",IF(AND(NETWORKDAYS(R$29,R$29,'Feriados'!$F$7:$F$22)=1,OR(AND(R$29&gt;='Mapa de férias'!$E$29,R$29&lt;='Mapa de férias'!$F$29),AND(R$29&gt;='Mapa de férias'!$G$29,R$29&lt;='Mapa de férias'!$H$29),AND(R$29&gt;='Mapa de férias'!$I$29,R$29&lt;='Mapa de férias'!$J$29))),"F",""))</f>
        <v/>
      </c>
      <c r="S50" s="44">
        <f>IF(OR($B50="",S$29=""),"",IF(AND(NETWORKDAYS(S$29,S$29,'Feriados'!$F$7:$F$22)=1,OR(AND(S$29&gt;='Mapa de férias'!$E$29,S$29&lt;='Mapa de férias'!$F$29),AND(S$29&gt;='Mapa de férias'!$G$29,S$29&lt;='Mapa de férias'!$H$29),AND(S$29&gt;='Mapa de férias'!$I$29,S$29&lt;='Mapa de férias'!$J$29))),"F",""))</f>
        <v/>
      </c>
      <c r="T50" s="44">
        <f>IF(OR($B50="",T$29=""),"",IF(AND(NETWORKDAYS(T$29,T$29,'Feriados'!$F$7:$F$22)=1,OR(AND(T$29&gt;='Mapa de férias'!$E$29,T$29&lt;='Mapa de férias'!$F$29),AND(T$29&gt;='Mapa de férias'!$G$29,T$29&lt;='Mapa de férias'!$H$29),AND(T$29&gt;='Mapa de férias'!$I$29,T$29&lt;='Mapa de férias'!$J$29))),"F",""))</f>
        <v/>
      </c>
      <c r="U50" s="44">
        <f>IF(OR($B50="",U$29=""),"",IF(AND(NETWORKDAYS(U$29,U$29,'Feriados'!$F$7:$F$22)=1,OR(AND(U$29&gt;='Mapa de férias'!$E$29,U$29&lt;='Mapa de férias'!$F$29),AND(U$29&gt;='Mapa de férias'!$G$29,U$29&lt;='Mapa de férias'!$H$29),AND(U$29&gt;='Mapa de férias'!$I$29,U$29&lt;='Mapa de férias'!$J$29))),"F",""))</f>
        <v/>
      </c>
      <c r="V50" s="44">
        <f>IF(OR($B50="",V$29=""),"",IF(AND(NETWORKDAYS(V$29,V$29,'Feriados'!$F$7:$F$22)=1,OR(AND(V$29&gt;='Mapa de férias'!$E$29,V$29&lt;='Mapa de férias'!$F$29),AND(V$29&gt;='Mapa de férias'!$G$29,V$29&lt;='Mapa de férias'!$H$29),AND(V$29&gt;='Mapa de férias'!$I$29,V$29&lt;='Mapa de férias'!$J$29))),"F",""))</f>
        <v/>
      </c>
      <c r="W50" s="44">
        <f>IF(OR($B50="",W$29=""),"",IF(AND(NETWORKDAYS(W$29,W$29,'Feriados'!$F$7:$F$22)=1,OR(AND(W$29&gt;='Mapa de férias'!$E$29,W$29&lt;='Mapa de férias'!$F$29),AND(W$29&gt;='Mapa de férias'!$G$29,W$29&lt;='Mapa de férias'!$H$29),AND(W$29&gt;='Mapa de férias'!$I$29,W$29&lt;='Mapa de férias'!$J$29))),"F",""))</f>
        <v/>
      </c>
      <c r="X50" s="44">
        <f>IF(OR($B50="",X$29=""),"",IF(AND(NETWORKDAYS(X$29,X$29,'Feriados'!$F$7:$F$22)=1,OR(AND(X$29&gt;='Mapa de férias'!$E$29,X$29&lt;='Mapa de férias'!$F$29),AND(X$29&gt;='Mapa de férias'!$G$29,X$29&lt;='Mapa de férias'!$H$29),AND(X$29&gt;='Mapa de férias'!$I$29,X$29&lt;='Mapa de férias'!$J$29))),"F",""))</f>
        <v/>
      </c>
      <c r="Y50" s="44">
        <f>IF(OR($B50="",Y$29=""),"",IF(AND(NETWORKDAYS(Y$29,Y$29,'Feriados'!$F$7:$F$22)=1,OR(AND(Y$29&gt;='Mapa de férias'!$E$29,Y$29&lt;='Mapa de férias'!$F$29),AND(Y$29&gt;='Mapa de férias'!$G$29,Y$29&lt;='Mapa de férias'!$H$29),AND(Y$29&gt;='Mapa de férias'!$I$29,Y$29&lt;='Mapa de férias'!$J$29))),"F",""))</f>
        <v/>
      </c>
      <c r="Z50" s="44">
        <f>IF(OR($B50="",Z$29=""),"",IF(AND(NETWORKDAYS(Z$29,Z$29,'Feriados'!$F$7:$F$22)=1,OR(AND(Z$29&gt;='Mapa de férias'!$E$29,Z$29&lt;='Mapa de férias'!$F$29),AND(Z$29&gt;='Mapa de férias'!$G$29,Z$29&lt;='Mapa de férias'!$H$29),AND(Z$29&gt;='Mapa de férias'!$I$29,Z$29&lt;='Mapa de férias'!$J$29))),"F",""))</f>
        <v/>
      </c>
      <c r="AA50" s="44">
        <f>IF(OR($B50="",AA$29=""),"",IF(AND(NETWORKDAYS(AA$29,AA$29,'Feriados'!$F$7:$F$22)=1,OR(AND(AA$29&gt;='Mapa de férias'!$E$29,AA$29&lt;='Mapa de férias'!$F$29),AND(AA$29&gt;='Mapa de férias'!$G$29,AA$29&lt;='Mapa de férias'!$H$29),AND(AA$29&gt;='Mapa de férias'!$I$29,AA$29&lt;='Mapa de férias'!$J$29))),"F",""))</f>
        <v/>
      </c>
      <c r="AB50" s="44">
        <f>IF(OR($B50="",AB$29=""),"",IF(AND(NETWORKDAYS(AB$29,AB$29,'Feriados'!$F$7:$F$22)=1,OR(AND(AB$29&gt;='Mapa de férias'!$E$29,AB$29&lt;='Mapa de férias'!$F$29),AND(AB$29&gt;='Mapa de férias'!$G$29,AB$29&lt;='Mapa de férias'!$H$29),AND(AB$29&gt;='Mapa de férias'!$I$29,AB$29&lt;='Mapa de férias'!$J$29))),"F",""))</f>
        <v/>
      </c>
      <c r="AC50" s="44">
        <f>IF(OR($B50="",AC$29=""),"",IF(AND(NETWORKDAYS(AC$29,AC$29,'Feriados'!$F$7:$F$22)=1,OR(AND(AC$29&gt;='Mapa de férias'!$E$29,AC$29&lt;='Mapa de férias'!$F$29),AND(AC$29&gt;='Mapa de férias'!$G$29,AC$29&lt;='Mapa de férias'!$H$29),AND(AC$29&gt;='Mapa de férias'!$I$29,AC$29&lt;='Mapa de férias'!$J$29))),"F",""))</f>
        <v/>
      </c>
      <c r="AD50" s="44">
        <f>IF(OR($B50="",AD$29=""),"",IF(AND(NETWORKDAYS(AD$29,AD$29,'Feriados'!$F$7:$F$22)=1,OR(AND(AD$29&gt;='Mapa de férias'!$E$29,AD$29&lt;='Mapa de férias'!$F$29),AND(AD$29&gt;='Mapa de férias'!$G$29,AD$29&lt;='Mapa de férias'!$H$29),AND(AD$29&gt;='Mapa de férias'!$I$29,AD$29&lt;='Mapa de férias'!$J$29))),"F",""))</f>
        <v/>
      </c>
      <c r="AE50" s="44">
        <f>IF(OR($B50="",AE$29=""),"",IF(AND(NETWORKDAYS(AE$29,AE$29,'Feriados'!$F$7:$F$22)=1,OR(AND(AE$29&gt;='Mapa de férias'!$E$29,AE$29&lt;='Mapa de férias'!$F$29),AND(AE$29&gt;='Mapa de férias'!$G$29,AE$29&lt;='Mapa de férias'!$H$29),AND(AE$29&gt;='Mapa de férias'!$I$29,AE$29&lt;='Mapa de férias'!$J$29))),"F",""))</f>
        <v/>
      </c>
      <c r="AF50" s="44">
        <f>IF(OR($B50="",AF$29=""),"",IF(AND(NETWORKDAYS(AF$29,AF$29,'Feriados'!$F$7:$F$22)=1,OR(AND(AF$29&gt;='Mapa de férias'!$E$29,AF$29&lt;='Mapa de férias'!$F$29),AND(AF$29&gt;='Mapa de férias'!$G$29,AF$29&lt;='Mapa de férias'!$H$29),AND(AF$29&gt;='Mapa de férias'!$I$29,AF$29&lt;='Mapa de férias'!$J$29))),"F",""))</f>
        <v/>
      </c>
      <c r="AG50" s="44">
        <f>IF(OR($B50="",AG$29=""),"",IF(AND(NETWORKDAYS(AG$29,AG$29,'Feriados'!$F$7:$F$22)=1,OR(AND(AG$29&gt;='Mapa de férias'!$E$29,AG$29&lt;='Mapa de férias'!$F$29),AND(AG$29&gt;='Mapa de férias'!$G$29,AG$29&lt;='Mapa de férias'!$H$29),AND(AG$29&gt;='Mapa de férias'!$I$29,AG$29&lt;='Mapa de férias'!$J$29))),"F",""))</f>
        <v/>
      </c>
      <c r="AH50" s="45">
        <f>IF($B50="","",COUNTIF(C50:AG50,"F"))</f>
        <v/>
      </c>
    </row>
    <row r="51" ht="10" customHeight="1"/>
    <row r="52" ht="17" customHeight="1">
      <c r="A52" s="37">
        <f>DATE('Mapa de férias'!$C$6,3,1)</f>
        <v/>
      </c>
      <c r="C52" s="38">
        <f>IF(1&gt;DAY(DATE('Mapa de férias'!$C$6,3+1,0)),"",DATE('Mapa de férias'!$C$6,3,1))</f>
        <v/>
      </c>
      <c r="D52" s="38">
        <f>IF(2&gt;DAY(DATE('Mapa de férias'!$C$6,3+1,0)),"",DATE('Mapa de férias'!$C$6,3,2))</f>
        <v/>
      </c>
      <c r="E52" s="38">
        <f>IF(3&gt;DAY(DATE('Mapa de férias'!$C$6,3+1,0)),"",DATE('Mapa de férias'!$C$6,3,3))</f>
        <v/>
      </c>
      <c r="F52" s="38">
        <f>IF(4&gt;DAY(DATE('Mapa de férias'!$C$6,3+1,0)),"",DATE('Mapa de férias'!$C$6,3,4))</f>
        <v/>
      </c>
      <c r="G52" s="38">
        <f>IF(5&gt;DAY(DATE('Mapa de férias'!$C$6,3+1,0)),"",DATE('Mapa de férias'!$C$6,3,5))</f>
        <v/>
      </c>
      <c r="H52" s="38">
        <f>IF(6&gt;DAY(DATE('Mapa de férias'!$C$6,3+1,0)),"",DATE('Mapa de férias'!$C$6,3,6))</f>
        <v/>
      </c>
      <c r="I52" s="38">
        <f>IF(7&gt;DAY(DATE('Mapa de férias'!$C$6,3+1,0)),"",DATE('Mapa de férias'!$C$6,3,7))</f>
        <v/>
      </c>
      <c r="J52" s="38">
        <f>IF(8&gt;DAY(DATE('Mapa de férias'!$C$6,3+1,0)),"",DATE('Mapa de férias'!$C$6,3,8))</f>
        <v/>
      </c>
      <c r="K52" s="38">
        <f>IF(9&gt;DAY(DATE('Mapa de férias'!$C$6,3+1,0)),"",DATE('Mapa de férias'!$C$6,3,9))</f>
        <v/>
      </c>
      <c r="L52" s="38">
        <f>IF(10&gt;DAY(DATE('Mapa de férias'!$C$6,3+1,0)),"",DATE('Mapa de férias'!$C$6,3,10))</f>
        <v/>
      </c>
      <c r="M52" s="38">
        <f>IF(11&gt;DAY(DATE('Mapa de férias'!$C$6,3+1,0)),"",DATE('Mapa de férias'!$C$6,3,11))</f>
        <v/>
      </c>
      <c r="N52" s="38">
        <f>IF(12&gt;DAY(DATE('Mapa de férias'!$C$6,3+1,0)),"",DATE('Mapa de férias'!$C$6,3,12))</f>
        <v/>
      </c>
      <c r="O52" s="38">
        <f>IF(13&gt;DAY(DATE('Mapa de férias'!$C$6,3+1,0)),"",DATE('Mapa de férias'!$C$6,3,13))</f>
        <v/>
      </c>
      <c r="P52" s="38">
        <f>IF(14&gt;DAY(DATE('Mapa de férias'!$C$6,3+1,0)),"",DATE('Mapa de férias'!$C$6,3,14))</f>
        <v/>
      </c>
      <c r="Q52" s="38">
        <f>IF(15&gt;DAY(DATE('Mapa de férias'!$C$6,3+1,0)),"",DATE('Mapa de férias'!$C$6,3,15))</f>
        <v/>
      </c>
      <c r="R52" s="38">
        <f>IF(16&gt;DAY(DATE('Mapa de férias'!$C$6,3+1,0)),"",DATE('Mapa de férias'!$C$6,3,16))</f>
        <v/>
      </c>
      <c r="S52" s="38">
        <f>IF(17&gt;DAY(DATE('Mapa de férias'!$C$6,3+1,0)),"",DATE('Mapa de férias'!$C$6,3,17))</f>
        <v/>
      </c>
      <c r="T52" s="38">
        <f>IF(18&gt;DAY(DATE('Mapa de férias'!$C$6,3+1,0)),"",DATE('Mapa de férias'!$C$6,3,18))</f>
        <v/>
      </c>
      <c r="U52" s="38">
        <f>IF(19&gt;DAY(DATE('Mapa de férias'!$C$6,3+1,0)),"",DATE('Mapa de férias'!$C$6,3,19))</f>
        <v/>
      </c>
      <c r="V52" s="38">
        <f>IF(20&gt;DAY(DATE('Mapa de férias'!$C$6,3+1,0)),"",DATE('Mapa de férias'!$C$6,3,20))</f>
        <v/>
      </c>
      <c r="W52" s="38">
        <f>IF(21&gt;DAY(DATE('Mapa de férias'!$C$6,3+1,0)),"",DATE('Mapa de férias'!$C$6,3,21))</f>
        <v/>
      </c>
      <c r="X52" s="38">
        <f>IF(22&gt;DAY(DATE('Mapa de férias'!$C$6,3+1,0)),"",DATE('Mapa de férias'!$C$6,3,22))</f>
        <v/>
      </c>
      <c r="Y52" s="38">
        <f>IF(23&gt;DAY(DATE('Mapa de férias'!$C$6,3+1,0)),"",DATE('Mapa de férias'!$C$6,3,23))</f>
        <v/>
      </c>
      <c r="Z52" s="38">
        <f>IF(24&gt;DAY(DATE('Mapa de férias'!$C$6,3+1,0)),"",DATE('Mapa de férias'!$C$6,3,24))</f>
        <v/>
      </c>
      <c r="AA52" s="38">
        <f>IF(25&gt;DAY(DATE('Mapa de férias'!$C$6,3+1,0)),"",DATE('Mapa de férias'!$C$6,3,25))</f>
        <v/>
      </c>
      <c r="AB52" s="38">
        <f>IF(26&gt;DAY(DATE('Mapa de férias'!$C$6,3+1,0)),"",DATE('Mapa de férias'!$C$6,3,26))</f>
        <v/>
      </c>
      <c r="AC52" s="38">
        <f>IF(27&gt;DAY(DATE('Mapa de férias'!$C$6,3+1,0)),"",DATE('Mapa de férias'!$C$6,3,27))</f>
        <v/>
      </c>
      <c r="AD52" s="38">
        <f>IF(28&gt;DAY(DATE('Mapa de férias'!$C$6,3+1,0)),"",DATE('Mapa de férias'!$C$6,3,28))</f>
        <v/>
      </c>
      <c r="AE52" s="38">
        <f>IF(29&gt;DAY(DATE('Mapa de férias'!$C$6,3+1,0)),"",DATE('Mapa de férias'!$C$6,3,29))</f>
        <v/>
      </c>
      <c r="AF52" s="38">
        <f>IF(30&gt;DAY(DATE('Mapa de férias'!$C$6,3+1,0)),"",DATE('Mapa de férias'!$C$6,3,30))</f>
        <v/>
      </c>
      <c r="AG52" s="38">
        <f>IF(31&gt;DAY(DATE('Mapa de férias'!$C$6,3+1,0)),"",DATE('Mapa de férias'!$C$6,3,31))</f>
        <v/>
      </c>
      <c r="AH52" s="39" t="inlineStr">
        <is>
          <t>Dias</t>
        </is>
      </c>
    </row>
    <row r="53" ht="12" customHeight="1">
      <c r="C53" s="40">
        <f>IF(C52="","",C52)</f>
        <v/>
      </c>
      <c r="D53" s="40">
        <f>IF(D52="","",D52)</f>
        <v/>
      </c>
      <c r="E53" s="40">
        <f>IF(E52="","",E52)</f>
        <v/>
      </c>
      <c r="F53" s="40">
        <f>IF(F52="","",F52)</f>
        <v/>
      </c>
      <c r="G53" s="40">
        <f>IF(G52="","",G52)</f>
        <v/>
      </c>
      <c r="H53" s="40">
        <f>IF(H52="","",H52)</f>
        <v/>
      </c>
      <c r="I53" s="40">
        <f>IF(I52="","",I52)</f>
        <v/>
      </c>
      <c r="J53" s="40">
        <f>IF(J52="","",J52)</f>
        <v/>
      </c>
      <c r="K53" s="40">
        <f>IF(K52="","",K52)</f>
        <v/>
      </c>
      <c r="L53" s="40">
        <f>IF(L52="","",L52)</f>
        <v/>
      </c>
      <c r="M53" s="40">
        <f>IF(M52="","",M52)</f>
        <v/>
      </c>
      <c r="N53" s="40">
        <f>IF(N52="","",N52)</f>
        <v/>
      </c>
      <c r="O53" s="40">
        <f>IF(O52="","",O52)</f>
        <v/>
      </c>
      <c r="P53" s="40">
        <f>IF(P52="","",P52)</f>
        <v/>
      </c>
      <c r="Q53" s="40">
        <f>IF(Q52="","",Q52)</f>
        <v/>
      </c>
      <c r="R53" s="40">
        <f>IF(R52="","",R52)</f>
        <v/>
      </c>
      <c r="S53" s="40">
        <f>IF(S52="","",S52)</f>
        <v/>
      </c>
      <c r="T53" s="40">
        <f>IF(T52="","",T52)</f>
        <v/>
      </c>
      <c r="U53" s="40">
        <f>IF(U52="","",U52)</f>
        <v/>
      </c>
      <c r="V53" s="40">
        <f>IF(V52="","",V52)</f>
        <v/>
      </c>
      <c r="W53" s="40">
        <f>IF(W52="","",W52)</f>
        <v/>
      </c>
      <c r="X53" s="40">
        <f>IF(X52="","",X52)</f>
        <v/>
      </c>
      <c r="Y53" s="40">
        <f>IF(Y52="","",Y52)</f>
        <v/>
      </c>
      <c r="Z53" s="40">
        <f>IF(Z52="","",Z52)</f>
        <v/>
      </c>
      <c r="AA53" s="40">
        <f>IF(AA52="","",AA52)</f>
        <v/>
      </c>
      <c r="AB53" s="40">
        <f>IF(AB52="","",AB52)</f>
        <v/>
      </c>
      <c r="AC53" s="40">
        <f>IF(AC52="","",AC52)</f>
        <v/>
      </c>
      <c r="AD53" s="40">
        <f>IF(AD52="","",AD52)</f>
        <v/>
      </c>
      <c r="AE53" s="40">
        <f>IF(AE52="","",AE52)</f>
        <v/>
      </c>
      <c r="AF53" s="40">
        <f>IF(AF52="","",AF52)</f>
        <v/>
      </c>
      <c r="AG53" s="40">
        <f>IF(AG52="","",AG52)</f>
        <v/>
      </c>
      <c r="AH53" s="41" t="n"/>
    </row>
    <row r="54" ht="15" customHeight="1">
      <c r="A54" s="42" t="n">
        <v>1</v>
      </c>
      <c r="B54" s="43">
        <f>IF('Mapa de férias'!$B$10="","",'Mapa de férias'!$B$10)</f>
        <v/>
      </c>
      <c r="C54" s="44">
        <f>IF(OR($B54="",C$52=""),"",IF(AND(NETWORKDAYS(C$52,C$52,'Feriados'!$F$7:$F$22)=1,OR(AND(C$52&gt;='Mapa de férias'!$E$10,C$52&lt;='Mapa de férias'!$F$10),AND(C$52&gt;='Mapa de férias'!$G$10,C$52&lt;='Mapa de férias'!$H$10),AND(C$52&gt;='Mapa de férias'!$I$10,C$52&lt;='Mapa de férias'!$J$10))),"F",""))</f>
        <v/>
      </c>
      <c r="D54" s="44">
        <f>IF(OR($B54="",D$52=""),"",IF(AND(NETWORKDAYS(D$52,D$52,'Feriados'!$F$7:$F$22)=1,OR(AND(D$52&gt;='Mapa de férias'!$E$10,D$52&lt;='Mapa de férias'!$F$10),AND(D$52&gt;='Mapa de férias'!$G$10,D$52&lt;='Mapa de férias'!$H$10),AND(D$52&gt;='Mapa de férias'!$I$10,D$52&lt;='Mapa de férias'!$J$10))),"F",""))</f>
        <v/>
      </c>
      <c r="E54" s="44">
        <f>IF(OR($B54="",E$52=""),"",IF(AND(NETWORKDAYS(E$52,E$52,'Feriados'!$F$7:$F$22)=1,OR(AND(E$52&gt;='Mapa de férias'!$E$10,E$52&lt;='Mapa de férias'!$F$10),AND(E$52&gt;='Mapa de férias'!$G$10,E$52&lt;='Mapa de férias'!$H$10),AND(E$52&gt;='Mapa de férias'!$I$10,E$52&lt;='Mapa de férias'!$J$10))),"F",""))</f>
        <v/>
      </c>
      <c r="F54" s="44">
        <f>IF(OR($B54="",F$52=""),"",IF(AND(NETWORKDAYS(F$52,F$52,'Feriados'!$F$7:$F$22)=1,OR(AND(F$52&gt;='Mapa de férias'!$E$10,F$52&lt;='Mapa de férias'!$F$10),AND(F$52&gt;='Mapa de férias'!$G$10,F$52&lt;='Mapa de férias'!$H$10),AND(F$52&gt;='Mapa de férias'!$I$10,F$52&lt;='Mapa de férias'!$J$10))),"F",""))</f>
        <v/>
      </c>
      <c r="G54" s="44">
        <f>IF(OR($B54="",G$52=""),"",IF(AND(NETWORKDAYS(G$52,G$52,'Feriados'!$F$7:$F$22)=1,OR(AND(G$52&gt;='Mapa de férias'!$E$10,G$52&lt;='Mapa de férias'!$F$10),AND(G$52&gt;='Mapa de férias'!$G$10,G$52&lt;='Mapa de férias'!$H$10),AND(G$52&gt;='Mapa de férias'!$I$10,G$52&lt;='Mapa de férias'!$J$10))),"F",""))</f>
        <v/>
      </c>
      <c r="H54" s="44">
        <f>IF(OR($B54="",H$52=""),"",IF(AND(NETWORKDAYS(H$52,H$52,'Feriados'!$F$7:$F$22)=1,OR(AND(H$52&gt;='Mapa de férias'!$E$10,H$52&lt;='Mapa de férias'!$F$10),AND(H$52&gt;='Mapa de férias'!$G$10,H$52&lt;='Mapa de férias'!$H$10),AND(H$52&gt;='Mapa de férias'!$I$10,H$52&lt;='Mapa de férias'!$J$10))),"F",""))</f>
        <v/>
      </c>
      <c r="I54" s="44">
        <f>IF(OR($B54="",I$52=""),"",IF(AND(NETWORKDAYS(I$52,I$52,'Feriados'!$F$7:$F$22)=1,OR(AND(I$52&gt;='Mapa de férias'!$E$10,I$52&lt;='Mapa de férias'!$F$10),AND(I$52&gt;='Mapa de férias'!$G$10,I$52&lt;='Mapa de férias'!$H$10),AND(I$52&gt;='Mapa de férias'!$I$10,I$52&lt;='Mapa de férias'!$J$10))),"F",""))</f>
        <v/>
      </c>
      <c r="J54" s="44">
        <f>IF(OR($B54="",J$52=""),"",IF(AND(NETWORKDAYS(J$52,J$52,'Feriados'!$F$7:$F$22)=1,OR(AND(J$52&gt;='Mapa de férias'!$E$10,J$52&lt;='Mapa de férias'!$F$10),AND(J$52&gt;='Mapa de férias'!$G$10,J$52&lt;='Mapa de férias'!$H$10),AND(J$52&gt;='Mapa de férias'!$I$10,J$52&lt;='Mapa de férias'!$J$10))),"F",""))</f>
        <v/>
      </c>
      <c r="K54" s="44">
        <f>IF(OR($B54="",K$52=""),"",IF(AND(NETWORKDAYS(K$52,K$52,'Feriados'!$F$7:$F$22)=1,OR(AND(K$52&gt;='Mapa de férias'!$E$10,K$52&lt;='Mapa de férias'!$F$10),AND(K$52&gt;='Mapa de férias'!$G$10,K$52&lt;='Mapa de férias'!$H$10),AND(K$52&gt;='Mapa de férias'!$I$10,K$52&lt;='Mapa de férias'!$J$10))),"F",""))</f>
        <v/>
      </c>
      <c r="L54" s="44">
        <f>IF(OR($B54="",L$52=""),"",IF(AND(NETWORKDAYS(L$52,L$52,'Feriados'!$F$7:$F$22)=1,OR(AND(L$52&gt;='Mapa de férias'!$E$10,L$52&lt;='Mapa de férias'!$F$10),AND(L$52&gt;='Mapa de férias'!$G$10,L$52&lt;='Mapa de férias'!$H$10),AND(L$52&gt;='Mapa de férias'!$I$10,L$52&lt;='Mapa de férias'!$J$10))),"F",""))</f>
        <v/>
      </c>
      <c r="M54" s="44">
        <f>IF(OR($B54="",M$52=""),"",IF(AND(NETWORKDAYS(M$52,M$52,'Feriados'!$F$7:$F$22)=1,OR(AND(M$52&gt;='Mapa de férias'!$E$10,M$52&lt;='Mapa de férias'!$F$10),AND(M$52&gt;='Mapa de férias'!$G$10,M$52&lt;='Mapa de férias'!$H$10),AND(M$52&gt;='Mapa de férias'!$I$10,M$52&lt;='Mapa de férias'!$J$10))),"F",""))</f>
        <v/>
      </c>
      <c r="N54" s="44">
        <f>IF(OR($B54="",N$52=""),"",IF(AND(NETWORKDAYS(N$52,N$52,'Feriados'!$F$7:$F$22)=1,OR(AND(N$52&gt;='Mapa de férias'!$E$10,N$52&lt;='Mapa de férias'!$F$10),AND(N$52&gt;='Mapa de férias'!$G$10,N$52&lt;='Mapa de férias'!$H$10),AND(N$52&gt;='Mapa de férias'!$I$10,N$52&lt;='Mapa de férias'!$J$10))),"F",""))</f>
        <v/>
      </c>
      <c r="O54" s="44">
        <f>IF(OR($B54="",O$52=""),"",IF(AND(NETWORKDAYS(O$52,O$52,'Feriados'!$F$7:$F$22)=1,OR(AND(O$52&gt;='Mapa de férias'!$E$10,O$52&lt;='Mapa de férias'!$F$10),AND(O$52&gt;='Mapa de férias'!$G$10,O$52&lt;='Mapa de férias'!$H$10),AND(O$52&gt;='Mapa de férias'!$I$10,O$52&lt;='Mapa de férias'!$J$10))),"F",""))</f>
        <v/>
      </c>
      <c r="P54" s="44">
        <f>IF(OR($B54="",P$52=""),"",IF(AND(NETWORKDAYS(P$52,P$52,'Feriados'!$F$7:$F$22)=1,OR(AND(P$52&gt;='Mapa de férias'!$E$10,P$52&lt;='Mapa de férias'!$F$10),AND(P$52&gt;='Mapa de férias'!$G$10,P$52&lt;='Mapa de férias'!$H$10),AND(P$52&gt;='Mapa de férias'!$I$10,P$52&lt;='Mapa de férias'!$J$10))),"F",""))</f>
        <v/>
      </c>
      <c r="Q54" s="44">
        <f>IF(OR($B54="",Q$52=""),"",IF(AND(NETWORKDAYS(Q$52,Q$52,'Feriados'!$F$7:$F$22)=1,OR(AND(Q$52&gt;='Mapa de férias'!$E$10,Q$52&lt;='Mapa de férias'!$F$10),AND(Q$52&gt;='Mapa de férias'!$G$10,Q$52&lt;='Mapa de férias'!$H$10),AND(Q$52&gt;='Mapa de férias'!$I$10,Q$52&lt;='Mapa de férias'!$J$10))),"F",""))</f>
        <v/>
      </c>
      <c r="R54" s="44">
        <f>IF(OR($B54="",R$52=""),"",IF(AND(NETWORKDAYS(R$52,R$52,'Feriados'!$F$7:$F$22)=1,OR(AND(R$52&gt;='Mapa de férias'!$E$10,R$52&lt;='Mapa de férias'!$F$10),AND(R$52&gt;='Mapa de férias'!$G$10,R$52&lt;='Mapa de férias'!$H$10),AND(R$52&gt;='Mapa de férias'!$I$10,R$52&lt;='Mapa de férias'!$J$10))),"F",""))</f>
        <v/>
      </c>
      <c r="S54" s="44">
        <f>IF(OR($B54="",S$52=""),"",IF(AND(NETWORKDAYS(S$52,S$52,'Feriados'!$F$7:$F$22)=1,OR(AND(S$52&gt;='Mapa de férias'!$E$10,S$52&lt;='Mapa de férias'!$F$10),AND(S$52&gt;='Mapa de férias'!$G$10,S$52&lt;='Mapa de férias'!$H$10),AND(S$52&gt;='Mapa de férias'!$I$10,S$52&lt;='Mapa de férias'!$J$10))),"F",""))</f>
        <v/>
      </c>
      <c r="T54" s="44">
        <f>IF(OR($B54="",T$52=""),"",IF(AND(NETWORKDAYS(T$52,T$52,'Feriados'!$F$7:$F$22)=1,OR(AND(T$52&gt;='Mapa de férias'!$E$10,T$52&lt;='Mapa de férias'!$F$10),AND(T$52&gt;='Mapa de férias'!$G$10,T$52&lt;='Mapa de férias'!$H$10),AND(T$52&gt;='Mapa de férias'!$I$10,T$52&lt;='Mapa de férias'!$J$10))),"F",""))</f>
        <v/>
      </c>
      <c r="U54" s="44">
        <f>IF(OR($B54="",U$52=""),"",IF(AND(NETWORKDAYS(U$52,U$52,'Feriados'!$F$7:$F$22)=1,OR(AND(U$52&gt;='Mapa de férias'!$E$10,U$52&lt;='Mapa de férias'!$F$10),AND(U$52&gt;='Mapa de férias'!$G$10,U$52&lt;='Mapa de férias'!$H$10),AND(U$52&gt;='Mapa de férias'!$I$10,U$52&lt;='Mapa de férias'!$J$10))),"F",""))</f>
        <v/>
      </c>
      <c r="V54" s="44">
        <f>IF(OR($B54="",V$52=""),"",IF(AND(NETWORKDAYS(V$52,V$52,'Feriados'!$F$7:$F$22)=1,OR(AND(V$52&gt;='Mapa de férias'!$E$10,V$52&lt;='Mapa de férias'!$F$10),AND(V$52&gt;='Mapa de férias'!$G$10,V$52&lt;='Mapa de férias'!$H$10),AND(V$52&gt;='Mapa de férias'!$I$10,V$52&lt;='Mapa de férias'!$J$10))),"F",""))</f>
        <v/>
      </c>
      <c r="W54" s="44">
        <f>IF(OR($B54="",W$52=""),"",IF(AND(NETWORKDAYS(W$52,W$52,'Feriados'!$F$7:$F$22)=1,OR(AND(W$52&gt;='Mapa de férias'!$E$10,W$52&lt;='Mapa de férias'!$F$10),AND(W$52&gt;='Mapa de férias'!$G$10,W$52&lt;='Mapa de férias'!$H$10),AND(W$52&gt;='Mapa de férias'!$I$10,W$52&lt;='Mapa de férias'!$J$10))),"F",""))</f>
        <v/>
      </c>
      <c r="X54" s="44">
        <f>IF(OR($B54="",X$52=""),"",IF(AND(NETWORKDAYS(X$52,X$52,'Feriados'!$F$7:$F$22)=1,OR(AND(X$52&gt;='Mapa de férias'!$E$10,X$52&lt;='Mapa de férias'!$F$10),AND(X$52&gt;='Mapa de férias'!$G$10,X$52&lt;='Mapa de férias'!$H$10),AND(X$52&gt;='Mapa de férias'!$I$10,X$52&lt;='Mapa de férias'!$J$10))),"F",""))</f>
        <v/>
      </c>
      <c r="Y54" s="44">
        <f>IF(OR($B54="",Y$52=""),"",IF(AND(NETWORKDAYS(Y$52,Y$52,'Feriados'!$F$7:$F$22)=1,OR(AND(Y$52&gt;='Mapa de férias'!$E$10,Y$52&lt;='Mapa de férias'!$F$10),AND(Y$52&gt;='Mapa de férias'!$G$10,Y$52&lt;='Mapa de férias'!$H$10),AND(Y$52&gt;='Mapa de férias'!$I$10,Y$52&lt;='Mapa de férias'!$J$10))),"F",""))</f>
        <v/>
      </c>
      <c r="Z54" s="44">
        <f>IF(OR($B54="",Z$52=""),"",IF(AND(NETWORKDAYS(Z$52,Z$52,'Feriados'!$F$7:$F$22)=1,OR(AND(Z$52&gt;='Mapa de férias'!$E$10,Z$52&lt;='Mapa de férias'!$F$10),AND(Z$52&gt;='Mapa de férias'!$G$10,Z$52&lt;='Mapa de férias'!$H$10),AND(Z$52&gt;='Mapa de férias'!$I$10,Z$52&lt;='Mapa de férias'!$J$10))),"F",""))</f>
        <v/>
      </c>
      <c r="AA54" s="44">
        <f>IF(OR($B54="",AA$52=""),"",IF(AND(NETWORKDAYS(AA$52,AA$52,'Feriados'!$F$7:$F$22)=1,OR(AND(AA$52&gt;='Mapa de férias'!$E$10,AA$52&lt;='Mapa de férias'!$F$10),AND(AA$52&gt;='Mapa de férias'!$G$10,AA$52&lt;='Mapa de férias'!$H$10),AND(AA$52&gt;='Mapa de férias'!$I$10,AA$52&lt;='Mapa de férias'!$J$10))),"F",""))</f>
        <v/>
      </c>
      <c r="AB54" s="44">
        <f>IF(OR($B54="",AB$52=""),"",IF(AND(NETWORKDAYS(AB$52,AB$52,'Feriados'!$F$7:$F$22)=1,OR(AND(AB$52&gt;='Mapa de férias'!$E$10,AB$52&lt;='Mapa de férias'!$F$10),AND(AB$52&gt;='Mapa de férias'!$G$10,AB$52&lt;='Mapa de férias'!$H$10),AND(AB$52&gt;='Mapa de férias'!$I$10,AB$52&lt;='Mapa de férias'!$J$10))),"F",""))</f>
        <v/>
      </c>
      <c r="AC54" s="44">
        <f>IF(OR($B54="",AC$52=""),"",IF(AND(NETWORKDAYS(AC$52,AC$52,'Feriados'!$F$7:$F$22)=1,OR(AND(AC$52&gt;='Mapa de férias'!$E$10,AC$52&lt;='Mapa de férias'!$F$10),AND(AC$52&gt;='Mapa de férias'!$G$10,AC$52&lt;='Mapa de férias'!$H$10),AND(AC$52&gt;='Mapa de férias'!$I$10,AC$52&lt;='Mapa de férias'!$J$10))),"F",""))</f>
        <v/>
      </c>
      <c r="AD54" s="44">
        <f>IF(OR($B54="",AD$52=""),"",IF(AND(NETWORKDAYS(AD$52,AD$52,'Feriados'!$F$7:$F$22)=1,OR(AND(AD$52&gt;='Mapa de férias'!$E$10,AD$52&lt;='Mapa de férias'!$F$10),AND(AD$52&gt;='Mapa de férias'!$G$10,AD$52&lt;='Mapa de férias'!$H$10),AND(AD$52&gt;='Mapa de férias'!$I$10,AD$52&lt;='Mapa de férias'!$J$10))),"F",""))</f>
        <v/>
      </c>
      <c r="AE54" s="44">
        <f>IF(OR($B54="",AE$52=""),"",IF(AND(NETWORKDAYS(AE$52,AE$52,'Feriados'!$F$7:$F$22)=1,OR(AND(AE$52&gt;='Mapa de férias'!$E$10,AE$52&lt;='Mapa de férias'!$F$10),AND(AE$52&gt;='Mapa de férias'!$G$10,AE$52&lt;='Mapa de férias'!$H$10),AND(AE$52&gt;='Mapa de férias'!$I$10,AE$52&lt;='Mapa de férias'!$J$10))),"F",""))</f>
        <v/>
      </c>
      <c r="AF54" s="44">
        <f>IF(OR($B54="",AF$52=""),"",IF(AND(NETWORKDAYS(AF$52,AF$52,'Feriados'!$F$7:$F$22)=1,OR(AND(AF$52&gt;='Mapa de férias'!$E$10,AF$52&lt;='Mapa de férias'!$F$10),AND(AF$52&gt;='Mapa de férias'!$G$10,AF$52&lt;='Mapa de férias'!$H$10),AND(AF$52&gt;='Mapa de férias'!$I$10,AF$52&lt;='Mapa de férias'!$J$10))),"F",""))</f>
        <v/>
      </c>
      <c r="AG54" s="44">
        <f>IF(OR($B54="",AG$52=""),"",IF(AND(NETWORKDAYS(AG$52,AG$52,'Feriados'!$F$7:$F$22)=1,OR(AND(AG$52&gt;='Mapa de férias'!$E$10,AG$52&lt;='Mapa de férias'!$F$10),AND(AG$52&gt;='Mapa de férias'!$G$10,AG$52&lt;='Mapa de férias'!$H$10),AND(AG$52&gt;='Mapa de férias'!$I$10,AG$52&lt;='Mapa de férias'!$J$10))),"F",""))</f>
        <v/>
      </c>
      <c r="AH54" s="45">
        <f>IF($B54="","",COUNTIF(C54:AG54,"F"))</f>
        <v/>
      </c>
    </row>
    <row r="55" ht="15" customHeight="1">
      <c r="A55" s="42" t="n">
        <v>2</v>
      </c>
      <c r="B55" s="43">
        <f>IF('Mapa de férias'!$B$11="","",'Mapa de férias'!$B$11)</f>
        <v/>
      </c>
      <c r="C55" s="44">
        <f>IF(OR($B55="",C$52=""),"",IF(AND(NETWORKDAYS(C$52,C$52,'Feriados'!$F$7:$F$22)=1,OR(AND(C$52&gt;='Mapa de férias'!$E$11,C$52&lt;='Mapa de férias'!$F$11),AND(C$52&gt;='Mapa de férias'!$G$11,C$52&lt;='Mapa de férias'!$H$11),AND(C$52&gt;='Mapa de férias'!$I$11,C$52&lt;='Mapa de férias'!$J$11))),"F",""))</f>
        <v/>
      </c>
      <c r="D55" s="44">
        <f>IF(OR($B55="",D$52=""),"",IF(AND(NETWORKDAYS(D$52,D$52,'Feriados'!$F$7:$F$22)=1,OR(AND(D$52&gt;='Mapa de férias'!$E$11,D$52&lt;='Mapa de férias'!$F$11),AND(D$52&gt;='Mapa de férias'!$G$11,D$52&lt;='Mapa de férias'!$H$11),AND(D$52&gt;='Mapa de férias'!$I$11,D$52&lt;='Mapa de férias'!$J$11))),"F",""))</f>
        <v/>
      </c>
      <c r="E55" s="44">
        <f>IF(OR($B55="",E$52=""),"",IF(AND(NETWORKDAYS(E$52,E$52,'Feriados'!$F$7:$F$22)=1,OR(AND(E$52&gt;='Mapa de férias'!$E$11,E$52&lt;='Mapa de férias'!$F$11),AND(E$52&gt;='Mapa de férias'!$G$11,E$52&lt;='Mapa de férias'!$H$11),AND(E$52&gt;='Mapa de férias'!$I$11,E$52&lt;='Mapa de férias'!$J$11))),"F",""))</f>
        <v/>
      </c>
      <c r="F55" s="44">
        <f>IF(OR($B55="",F$52=""),"",IF(AND(NETWORKDAYS(F$52,F$52,'Feriados'!$F$7:$F$22)=1,OR(AND(F$52&gt;='Mapa de férias'!$E$11,F$52&lt;='Mapa de férias'!$F$11),AND(F$52&gt;='Mapa de férias'!$G$11,F$52&lt;='Mapa de férias'!$H$11),AND(F$52&gt;='Mapa de férias'!$I$11,F$52&lt;='Mapa de férias'!$J$11))),"F",""))</f>
        <v/>
      </c>
      <c r="G55" s="44">
        <f>IF(OR($B55="",G$52=""),"",IF(AND(NETWORKDAYS(G$52,G$52,'Feriados'!$F$7:$F$22)=1,OR(AND(G$52&gt;='Mapa de férias'!$E$11,G$52&lt;='Mapa de férias'!$F$11),AND(G$52&gt;='Mapa de férias'!$G$11,G$52&lt;='Mapa de férias'!$H$11),AND(G$52&gt;='Mapa de férias'!$I$11,G$52&lt;='Mapa de férias'!$J$11))),"F",""))</f>
        <v/>
      </c>
      <c r="H55" s="44">
        <f>IF(OR($B55="",H$52=""),"",IF(AND(NETWORKDAYS(H$52,H$52,'Feriados'!$F$7:$F$22)=1,OR(AND(H$52&gt;='Mapa de férias'!$E$11,H$52&lt;='Mapa de férias'!$F$11),AND(H$52&gt;='Mapa de férias'!$G$11,H$52&lt;='Mapa de férias'!$H$11),AND(H$52&gt;='Mapa de férias'!$I$11,H$52&lt;='Mapa de férias'!$J$11))),"F",""))</f>
        <v/>
      </c>
      <c r="I55" s="44">
        <f>IF(OR($B55="",I$52=""),"",IF(AND(NETWORKDAYS(I$52,I$52,'Feriados'!$F$7:$F$22)=1,OR(AND(I$52&gt;='Mapa de férias'!$E$11,I$52&lt;='Mapa de férias'!$F$11),AND(I$52&gt;='Mapa de férias'!$G$11,I$52&lt;='Mapa de férias'!$H$11),AND(I$52&gt;='Mapa de férias'!$I$11,I$52&lt;='Mapa de férias'!$J$11))),"F",""))</f>
        <v/>
      </c>
      <c r="J55" s="44">
        <f>IF(OR($B55="",J$52=""),"",IF(AND(NETWORKDAYS(J$52,J$52,'Feriados'!$F$7:$F$22)=1,OR(AND(J$52&gt;='Mapa de férias'!$E$11,J$52&lt;='Mapa de férias'!$F$11),AND(J$52&gt;='Mapa de férias'!$G$11,J$52&lt;='Mapa de férias'!$H$11),AND(J$52&gt;='Mapa de férias'!$I$11,J$52&lt;='Mapa de férias'!$J$11))),"F",""))</f>
        <v/>
      </c>
      <c r="K55" s="44">
        <f>IF(OR($B55="",K$52=""),"",IF(AND(NETWORKDAYS(K$52,K$52,'Feriados'!$F$7:$F$22)=1,OR(AND(K$52&gt;='Mapa de férias'!$E$11,K$52&lt;='Mapa de férias'!$F$11),AND(K$52&gt;='Mapa de férias'!$G$11,K$52&lt;='Mapa de férias'!$H$11),AND(K$52&gt;='Mapa de férias'!$I$11,K$52&lt;='Mapa de férias'!$J$11))),"F",""))</f>
        <v/>
      </c>
      <c r="L55" s="44">
        <f>IF(OR($B55="",L$52=""),"",IF(AND(NETWORKDAYS(L$52,L$52,'Feriados'!$F$7:$F$22)=1,OR(AND(L$52&gt;='Mapa de férias'!$E$11,L$52&lt;='Mapa de férias'!$F$11),AND(L$52&gt;='Mapa de férias'!$G$11,L$52&lt;='Mapa de férias'!$H$11),AND(L$52&gt;='Mapa de férias'!$I$11,L$52&lt;='Mapa de férias'!$J$11))),"F",""))</f>
        <v/>
      </c>
      <c r="M55" s="44">
        <f>IF(OR($B55="",M$52=""),"",IF(AND(NETWORKDAYS(M$52,M$52,'Feriados'!$F$7:$F$22)=1,OR(AND(M$52&gt;='Mapa de férias'!$E$11,M$52&lt;='Mapa de férias'!$F$11),AND(M$52&gt;='Mapa de férias'!$G$11,M$52&lt;='Mapa de férias'!$H$11),AND(M$52&gt;='Mapa de férias'!$I$11,M$52&lt;='Mapa de férias'!$J$11))),"F",""))</f>
        <v/>
      </c>
      <c r="N55" s="44">
        <f>IF(OR($B55="",N$52=""),"",IF(AND(NETWORKDAYS(N$52,N$52,'Feriados'!$F$7:$F$22)=1,OR(AND(N$52&gt;='Mapa de férias'!$E$11,N$52&lt;='Mapa de férias'!$F$11),AND(N$52&gt;='Mapa de férias'!$G$11,N$52&lt;='Mapa de férias'!$H$11),AND(N$52&gt;='Mapa de férias'!$I$11,N$52&lt;='Mapa de férias'!$J$11))),"F",""))</f>
        <v/>
      </c>
      <c r="O55" s="44">
        <f>IF(OR($B55="",O$52=""),"",IF(AND(NETWORKDAYS(O$52,O$52,'Feriados'!$F$7:$F$22)=1,OR(AND(O$52&gt;='Mapa de férias'!$E$11,O$52&lt;='Mapa de férias'!$F$11),AND(O$52&gt;='Mapa de férias'!$G$11,O$52&lt;='Mapa de férias'!$H$11),AND(O$52&gt;='Mapa de férias'!$I$11,O$52&lt;='Mapa de férias'!$J$11))),"F",""))</f>
        <v/>
      </c>
      <c r="P55" s="44">
        <f>IF(OR($B55="",P$52=""),"",IF(AND(NETWORKDAYS(P$52,P$52,'Feriados'!$F$7:$F$22)=1,OR(AND(P$52&gt;='Mapa de férias'!$E$11,P$52&lt;='Mapa de férias'!$F$11),AND(P$52&gt;='Mapa de férias'!$G$11,P$52&lt;='Mapa de férias'!$H$11),AND(P$52&gt;='Mapa de férias'!$I$11,P$52&lt;='Mapa de férias'!$J$11))),"F",""))</f>
        <v/>
      </c>
      <c r="Q55" s="44">
        <f>IF(OR($B55="",Q$52=""),"",IF(AND(NETWORKDAYS(Q$52,Q$52,'Feriados'!$F$7:$F$22)=1,OR(AND(Q$52&gt;='Mapa de férias'!$E$11,Q$52&lt;='Mapa de férias'!$F$11),AND(Q$52&gt;='Mapa de férias'!$G$11,Q$52&lt;='Mapa de férias'!$H$11),AND(Q$52&gt;='Mapa de férias'!$I$11,Q$52&lt;='Mapa de férias'!$J$11))),"F",""))</f>
        <v/>
      </c>
      <c r="R55" s="44">
        <f>IF(OR($B55="",R$52=""),"",IF(AND(NETWORKDAYS(R$52,R$52,'Feriados'!$F$7:$F$22)=1,OR(AND(R$52&gt;='Mapa de férias'!$E$11,R$52&lt;='Mapa de férias'!$F$11),AND(R$52&gt;='Mapa de férias'!$G$11,R$52&lt;='Mapa de férias'!$H$11),AND(R$52&gt;='Mapa de férias'!$I$11,R$52&lt;='Mapa de férias'!$J$11))),"F",""))</f>
        <v/>
      </c>
      <c r="S55" s="44">
        <f>IF(OR($B55="",S$52=""),"",IF(AND(NETWORKDAYS(S$52,S$52,'Feriados'!$F$7:$F$22)=1,OR(AND(S$52&gt;='Mapa de férias'!$E$11,S$52&lt;='Mapa de férias'!$F$11),AND(S$52&gt;='Mapa de férias'!$G$11,S$52&lt;='Mapa de férias'!$H$11),AND(S$52&gt;='Mapa de férias'!$I$11,S$52&lt;='Mapa de férias'!$J$11))),"F",""))</f>
        <v/>
      </c>
      <c r="T55" s="44">
        <f>IF(OR($B55="",T$52=""),"",IF(AND(NETWORKDAYS(T$52,T$52,'Feriados'!$F$7:$F$22)=1,OR(AND(T$52&gt;='Mapa de férias'!$E$11,T$52&lt;='Mapa de férias'!$F$11),AND(T$52&gt;='Mapa de férias'!$G$11,T$52&lt;='Mapa de férias'!$H$11),AND(T$52&gt;='Mapa de férias'!$I$11,T$52&lt;='Mapa de férias'!$J$11))),"F",""))</f>
        <v/>
      </c>
      <c r="U55" s="44">
        <f>IF(OR($B55="",U$52=""),"",IF(AND(NETWORKDAYS(U$52,U$52,'Feriados'!$F$7:$F$22)=1,OR(AND(U$52&gt;='Mapa de férias'!$E$11,U$52&lt;='Mapa de férias'!$F$11),AND(U$52&gt;='Mapa de férias'!$G$11,U$52&lt;='Mapa de férias'!$H$11),AND(U$52&gt;='Mapa de férias'!$I$11,U$52&lt;='Mapa de férias'!$J$11))),"F",""))</f>
        <v/>
      </c>
      <c r="V55" s="44">
        <f>IF(OR($B55="",V$52=""),"",IF(AND(NETWORKDAYS(V$52,V$52,'Feriados'!$F$7:$F$22)=1,OR(AND(V$52&gt;='Mapa de férias'!$E$11,V$52&lt;='Mapa de férias'!$F$11),AND(V$52&gt;='Mapa de férias'!$G$11,V$52&lt;='Mapa de férias'!$H$11),AND(V$52&gt;='Mapa de férias'!$I$11,V$52&lt;='Mapa de férias'!$J$11))),"F",""))</f>
        <v/>
      </c>
      <c r="W55" s="44">
        <f>IF(OR($B55="",W$52=""),"",IF(AND(NETWORKDAYS(W$52,W$52,'Feriados'!$F$7:$F$22)=1,OR(AND(W$52&gt;='Mapa de férias'!$E$11,W$52&lt;='Mapa de férias'!$F$11),AND(W$52&gt;='Mapa de férias'!$G$11,W$52&lt;='Mapa de férias'!$H$11),AND(W$52&gt;='Mapa de férias'!$I$11,W$52&lt;='Mapa de férias'!$J$11))),"F",""))</f>
        <v/>
      </c>
      <c r="X55" s="44">
        <f>IF(OR($B55="",X$52=""),"",IF(AND(NETWORKDAYS(X$52,X$52,'Feriados'!$F$7:$F$22)=1,OR(AND(X$52&gt;='Mapa de férias'!$E$11,X$52&lt;='Mapa de férias'!$F$11),AND(X$52&gt;='Mapa de férias'!$G$11,X$52&lt;='Mapa de férias'!$H$11),AND(X$52&gt;='Mapa de férias'!$I$11,X$52&lt;='Mapa de férias'!$J$11))),"F",""))</f>
        <v/>
      </c>
      <c r="Y55" s="44">
        <f>IF(OR($B55="",Y$52=""),"",IF(AND(NETWORKDAYS(Y$52,Y$52,'Feriados'!$F$7:$F$22)=1,OR(AND(Y$52&gt;='Mapa de férias'!$E$11,Y$52&lt;='Mapa de férias'!$F$11),AND(Y$52&gt;='Mapa de férias'!$G$11,Y$52&lt;='Mapa de férias'!$H$11),AND(Y$52&gt;='Mapa de férias'!$I$11,Y$52&lt;='Mapa de férias'!$J$11))),"F",""))</f>
        <v/>
      </c>
      <c r="Z55" s="44">
        <f>IF(OR($B55="",Z$52=""),"",IF(AND(NETWORKDAYS(Z$52,Z$52,'Feriados'!$F$7:$F$22)=1,OR(AND(Z$52&gt;='Mapa de férias'!$E$11,Z$52&lt;='Mapa de férias'!$F$11),AND(Z$52&gt;='Mapa de férias'!$G$11,Z$52&lt;='Mapa de férias'!$H$11),AND(Z$52&gt;='Mapa de férias'!$I$11,Z$52&lt;='Mapa de férias'!$J$11))),"F",""))</f>
        <v/>
      </c>
      <c r="AA55" s="44">
        <f>IF(OR($B55="",AA$52=""),"",IF(AND(NETWORKDAYS(AA$52,AA$52,'Feriados'!$F$7:$F$22)=1,OR(AND(AA$52&gt;='Mapa de férias'!$E$11,AA$52&lt;='Mapa de férias'!$F$11),AND(AA$52&gt;='Mapa de férias'!$G$11,AA$52&lt;='Mapa de férias'!$H$11),AND(AA$52&gt;='Mapa de férias'!$I$11,AA$52&lt;='Mapa de férias'!$J$11))),"F",""))</f>
        <v/>
      </c>
      <c r="AB55" s="44">
        <f>IF(OR($B55="",AB$52=""),"",IF(AND(NETWORKDAYS(AB$52,AB$52,'Feriados'!$F$7:$F$22)=1,OR(AND(AB$52&gt;='Mapa de férias'!$E$11,AB$52&lt;='Mapa de férias'!$F$11),AND(AB$52&gt;='Mapa de férias'!$G$11,AB$52&lt;='Mapa de férias'!$H$11),AND(AB$52&gt;='Mapa de férias'!$I$11,AB$52&lt;='Mapa de férias'!$J$11))),"F",""))</f>
        <v/>
      </c>
      <c r="AC55" s="44">
        <f>IF(OR($B55="",AC$52=""),"",IF(AND(NETWORKDAYS(AC$52,AC$52,'Feriados'!$F$7:$F$22)=1,OR(AND(AC$52&gt;='Mapa de férias'!$E$11,AC$52&lt;='Mapa de férias'!$F$11),AND(AC$52&gt;='Mapa de férias'!$G$11,AC$52&lt;='Mapa de férias'!$H$11),AND(AC$52&gt;='Mapa de férias'!$I$11,AC$52&lt;='Mapa de férias'!$J$11))),"F",""))</f>
        <v/>
      </c>
      <c r="AD55" s="44">
        <f>IF(OR($B55="",AD$52=""),"",IF(AND(NETWORKDAYS(AD$52,AD$52,'Feriados'!$F$7:$F$22)=1,OR(AND(AD$52&gt;='Mapa de férias'!$E$11,AD$52&lt;='Mapa de férias'!$F$11),AND(AD$52&gt;='Mapa de férias'!$G$11,AD$52&lt;='Mapa de férias'!$H$11),AND(AD$52&gt;='Mapa de férias'!$I$11,AD$52&lt;='Mapa de férias'!$J$11))),"F",""))</f>
        <v/>
      </c>
      <c r="AE55" s="44">
        <f>IF(OR($B55="",AE$52=""),"",IF(AND(NETWORKDAYS(AE$52,AE$52,'Feriados'!$F$7:$F$22)=1,OR(AND(AE$52&gt;='Mapa de férias'!$E$11,AE$52&lt;='Mapa de férias'!$F$11),AND(AE$52&gt;='Mapa de férias'!$G$11,AE$52&lt;='Mapa de férias'!$H$11),AND(AE$52&gt;='Mapa de férias'!$I$11,AE$52&lt;='Mapa de férias'!$J$11))),"F",""))</f>
        <v/>
      </c>
      <c r="AF55" s="44">
        <f>IF(OR($B55="",AF$52=""),"",IF(AND(NETWORKDAYS(AF$52,AF$52,'Feriados'!$F$7:$F$22)=1,OR(AND(AF$52&gt;='Mapa de férias'!$E$11,AF$52&lt;='Mapa de férias'!$F$11),AND(AF$52&gt;='Mapa de férias'!$G$11,AF$52&lt;='Mapa de férias'!$H$11),AND(AF$52&gt;='Mapa de férias'!$I$11,AF$52&lt;='Mapa de férias'!$J$11))),"F",""))</f>
        <v/>
      </c>
      <c r="AG55" s="44">
        <f>IF(OR($B55="",AG$52=""),"",IF(AND(NETWORKDAYS(AG$52,AG$52,'Feriados'!$F$7:$F$22)=1,OR(AND(AG$52&gt;='Mapa de férias'!$E$11,AG$52&lt;='Mapa de férias'!$F$11),AND(AG$52&gt;='Mapa de férias'!$G$11,AG$52&lt;='Mapa de férias'!$H$11),AND(AG$52&gt;='Mapa de férias'!$I$11,AG$52&lt;='Mapa de férias'!$J$11))),"F",""))</f>
        <v/>
      </c>
      <c r="AH55" s="45">
        <f>IF($B55="","",COUNTIF(C55:AG55,"F"))</f>
        <v/>
      </c>
    </row>
    <row r="56" ht="15" customHeight="1">
      <c r="A56" s="42" t="n">
        <v>3</v>
      </c>
      <c r="B56" s="43">
        <f>IF('Mapa de férias'!$B$12="","",'Mapa de férias'!$B$12)</f>
        <v/>
      </c>
      <c r="C56" s="44">
        <f>IF(OR($B56="",C$52=""),"",IF(AND(NETWORKDAYS(C$52,C$52,'Feriados'!$F$7:$F$22)=1,OR(AND(C$52&gt;='Mapa de férias'!$E$12,C$52&lt;='Mapa de férias'!$F$12),AND(C$52&gt;='Mapa de férias'!$G$12,C$52&lt;='Mapa de férias'!$H$12),AND(C$52&gt;='Mapa de férias'!$I$12,C$52&lt;='Mapa de férias'!$J$12))),"F",""))</f>
        <v/>
      </c>
      <c r="D56" s="44">
        <f>IF(OR($B56="",D$52=""),"",IF(AND(NETWORKDAYS(D$52,D$52,'Feriados'!$F$7:$F$22)=1,OR(AND(D$52&gt;='Mapa de férias'!$E$12,D$52&lt;='Mapa de férias'!$F$12),AND(D$52&gt;='Mapa de férias'!$G$12,D$52&lt;='Mapa de férias'!$H$12),AND(D$52&gt;='Mapa de férias'!$I$12,D$52&lt;='Mapa de férias'!$J$12))),"F",""))</f>
        <v/>
      </c>
      <c r="E56" s="44">
        <f>IF(OR($B56="",E$52=""),"",IF(AND(NETWORKDAYS(E$52,E$52,'Feriados'!$F$7:$F$22)=1,OR(AND(E$52&gt;='Mapa de férias'!$E$12,E$52&lt;='Mapa de férias'!$F$12),AND(E$52&gt;='Mapa de férias'!$G$12,E$52&lt;='Mapa de férias'!$H$12),AND(E$52&gt;='Mapa de férias'!$I$12,E$52&lt;='Mapa de férias'!$J$12))),"F",""))</f>
        <v/>
      </c>
      <c r="F56" s="44">
        <f>IF(OR($B56="",F$52=""),"",IF(AND(NETWORKDAYS(F$52,F$52,'Feriados'!$F$7:$F$22)=1,OR(AND(F$52&gt;='Mapa de férias'!$E$12,F$52&lt;='Mapa de férias'!$F$12),AND(F$52&gt;='Mapa de férias'!$G$12,F$52&lt;='Mapa de férias'!$H$12),AND(F$52&gt;='Mapa de férias'!$I$12,F$52&lt;='Mapa de férias'!$J$12))),"F",""))</f>
        <v/>
      </c>
      <c r="G56" s="44">
        <f>IF(OR($B56="",G$52=""),"",IF(AND(NETWORKDAYS(G$52,G$52,'Feriados'!$F$7:$F$22)=1,OR(AND(G$52&gt;='Mapa de férias'!$E$12,G$52&lt;='Mapa de férias'!$F$12),AND(G$52&gt;='Mapa de férias'!$G$12,G$52&lt;='Mapa de férias'!$H$12),AND(G$52&gt;='Mapa de férias'!$I$12,G$52&lt;='Mapa de férias'!$J$12))),"F",""))</f>
        <v/>
      </c>
      <c r="H56" s="44">
        <f>IF(OR($B56="",H$52=""),"",IF(AND(NETWORKDAYS(H$52,H$52,'Feriados'!$F$7:$F$22)=1,OR(AND(H$52&gt;='Mapa de férias'!$E$12,H$52&lt;='Mapa de férias'!$F$12),AND(H$52&gt;='Mapa de férias'!$G$12,H$52&lt;='Mapa de férias'!$H$12),AND(H$52&gt;='Mapa de férias'!$I$12,H$52&lt;='Mapa de férias'!$J$12))),"F",""))</f>
        <v/>
      </c>
      <c r="I56" s="44">
        <f>IF(OR($B56="",I$52=""),"",IF(AND(NETWORKDAYS(I$52,I$52,'Feriados'!$F$7:$F$22)=1,OR(AND(I$52&gt;='Mapa de férias'!$E$12,I$52&lt;='Mapa de férias'!$F$12),AND(I$52&gt;='Mapa de férias'!$G$12,I$52&lt;='Mapa de férias'!$H$12),AND(I$52&gt;='Mapa de férias'!$I$12,I$52&lt;='Mapa de férias'!$J$12))),"F",""))</f>
        <v/>
      </c>
      <c r="J56" s="44">
        <f>IF(OR($B56="",J$52=""),"",IF(AND(NETWORKDAYS(J$52,J$52,'Feriados'!$F$7:$F$22)=1,OR(AND(J$52&gt;='Mapa de férias'!$E$12,J$52&lt;='Mapa de férias'!$F$12),AND(J$52&gt;='Mapa de férias'!$G$12,J$52&lt;='Mapa de férias'!$H$12),AND(J$52&gt;='Mapa de férias'!$I$12,J$52&lt;='Mapa de férias'!$J$12))),"F",""))</f>
        <v/>
      </c>
      <c r="K56" s="44">
        <f>IF(OR($B56="",K$52=""),"",IF(AND(NETWORKDAYS(K$52,K$52,'Feriados'!$F$7:$F$22)=1,OR(AND(K$52&gt;='Mapa de férias'!$E$12,K$52&lt;='Mapa de férias'!$F$12),AND(K$52&gt;='Mapa de férias'!$G$12,K$52&lt;='Mapa de férias'!$H$12),AND(K$52&gt;='Mapa de férias'!$I$12,K$52&lt;='Mapa de férias'!$J$12))),"F",""))</f>
        <v/>
      </c>
      <c r="L56" s="44">
        <f>IF(OR($B56="",L$52=""),"",IF(AND(NETWORKDAYS(L$52,L$52,'Feriados'!$F$7:$F$22)=1,OR(AND(L$52&gt;='Mapa de férias'!$E$12,L$52&lt;='Mapa de férias'!$F$12),AND(L$52&gt;='Mapa de férias'!$G$12,L$52&lt;='Mapa de férias'!$H$12),AND(L$52&gt;='Mapa de férias'!$I$12,L$52&lt;='Mapa de férias'!$J$12))),"F",""))</f>
        <v/>
      </c>
      <c r="M56" s="44">
        <f>IF(OR($B56="",M$52=""),"",IF(AND(NETWORKDAYS(M$52,M$52,'Feriados'!$F$7:$F$22)=1,OR(AND(M$52&gt;='Mapa de férias'!$E$12,M$52&lt;='Mapa de férias'!$F$12),AND(M$52&gt;='Mapa de férias'!$G$12,M$52&lt;='Mapa de férias'!$H$12),AND(M$52&gt;='Mapa de férias'!$I$12,M$52&lt;='Mapa de férias'!$J$12))),"F",""))</f>
        <v/>
      </c>
      <c r="N56" s="44">
        <f>IF(OR($B56="",N$52=""),"",IF(AND(NETWORKDAYS(N$52,N$52,'Feriados'!$F$7:$F$22)=1,OR(AND(N$52&gt;='Mapa de férias'!$E$12,N$52&lt;='Mapa de férias'!$F$12),AND(N$52&gt;='Mapa de férias'!$G$12,N$52&lt;='Mapa de férias'!$H$12),AND(N$52&gt;='Mapa de férias'!$I$12,N$52&lt;='Mapa de férias'!$J$12))),"F",""))</f>
        <v/>
      </c>
      <c r="O56" s="44">
        <f>IF(OR($B56="",O$52=""),"",IF(AND(NETWORKDAYS(O$52,O$52,'Feriados'!$F$7:$F$22)=1,OR(AND(O$52&gt;='Mapa de férias'!$E$12,O$52&lt;='Mapa de férias'!$F$12),AND(O$52&gt;='Mapa de férias'!$G$12,O$52&lt;='Mapa de férias'!$H$12),AND(O$52&gt;='Mapa de férias'!$I$12,O$52&lt;='Mapa de férias'!$J$12))),"F",""))</f>
        <v/>
      </c>
      <c r="P56" s="44">
        <f>IF(OR($B56="",P$52=""),"",IF(AND(NETWORKDAYS(P$52,P$52,'Feriados'!$F$7:$F$22)=1,OR(AND(P$52&gt;='Mapa de férias'!$E$12,P$52&lt;='Mapa de férias'!$F$12),AND(P$52&gt;='Mapa de férias'!$G$12,P$52&lt;='Mapa de férias'!$H$12),AND(P$52&gt;='Mapa de férias'!$I$12,P$52&lt;='Mapa de férias'!$J$12))),"F",""))</f>
        <v/>
      </c>
      <c r="Q56" s="44">
        <f>IF(OR($B56="",Q$52=""),"",IF(AND(NETWORKDAYS(Q$52,Q$52,'Feriados'!$F$7:$F$22)=1,OR(AND(Q$52&gt;='Mapa de férias'!$E$12,Q$52&lt;='Mapa de férias'!$F$12),AND(Q$52&gt;='Mapa de férias'!$G$12,Q$52&lt;='Mapa de férias'!$H$12),AND(Q$52&gt;='Mapa de férias'!$I$12,Q$52&lt;='Mapa de férias'!$J$12))),"F",""))</f>
        <v/>
      </c>
      <c r="R56" s="44">
        <f>IF(OR($B56="",R$52=""),"",IF(AND(NETWORKDAYS(R$52,R$52,'Feriados'!$F$7:$F$22)=1,OR(AND(R$52&gt;='Mapa de férias'!$E$12,R$52&lt;='Mapa de férias'!$F$12),AND(R$52&gt;='Mapa de férias'!$G$12,R$52&lt;='Mapa de férias'!$H$12),AND(R$52&gt;='Mapa de férias'!$I$12,R$52&lt;='Mapa de férias'!$J$12))),"F",""))</f>
        <v/>
      </c>
      <c r="S56" s="44">
        <f>IF(OR($B56="",S$52=""),"",IF(AND(NETWORKDAYS(S$52,S$52,'Feriados'!$F$7:$F$22)=1,OR(AND(S$52&gt;='Mapa de férias'!$E$12,S$52&lt;='Mapa de férias'!$F$12),AND(S$52&gt;='Mapa de férias'!$G$12,S$52&lt;='Mapa de férias'!$H$12),AND(S$52&gt;='Mapa de férias'!$I$12,S$52&lt;='Mapa de férias'!$J$12))),"F",""))</f>
        <v/>
      </c>
      <c r="T56" s="44">
        <f>IF(OR($B56="",T$52=""),"",IF(AND(NETWORKDAYS(T$52,T$52,'Feriados'!$F$7:$F$22)=1,OR(AND(T$52&gt;='Mapa de férias'!$E$12,T$52&lt;='Mapa de férias'!$F$12),AND(T$52&gt;='Mapa de férias'!$G$12,T$52&lt;='Mapa de férias'!$H$12),AND(T$52&gt;='Mapa de férias'!$I$12,T$52&lt;='Mapa de férias'!$J$12))),"F",""))</f>
        <v/>
      </c>
      <c r="U56" s="44">
        <f>IF(OR($B56="",U$52=""),"",IF(AND(NETWORKDAYS(U$52,U$52,'Feriados'!$F$7:$F$22)=1,OR(AND(U$52&gt;='Mapa de férias'!$E$12,U$52&lt;='Mapa de férias'!$F$12),AND(U$52&gt;='Mapa de férias'!$G$12,U$52&lt;='Mapa de férias'!$H$12),AND(U$52&gt;='Mapa de férias'!$I$12,U$52&lt;='Mapa de férias'!$J$12))),"F",""))</f>
        <v/>
      </c>
      <c r="V56" s="44">
        <f>IF(OR($B56="",V$52=""),"",IF(AND(NETWORKDAYS(V$52,V$52,'Feriados'!$F$7:$F$22)=1,OR(AND(V$52&gt;='Mapa de férias'!$E$12,V$52&lt;='Mapa de férias'!$F$12),AND(V$52&gt;='Mapa de férias'!$G$12,V$52&lt;='Mapa de férias'!$H$12),AND(V$52&gt;='Mapa de férias'!$I$12,V$52&lt;='Mapa de férias'!$J$12))),"F",""))</f>
        <v/>
      </c>
      <c r="W56" s="44">
        <f>IF(OR($B56="",W$52=""),"",IF(AND(NETWORKDAYS(W$52,W$52,'Feriados'!$F$7:$F$22)=1,OR(AND(W$52&gt;='Mapa de férias'!$E$12,W$52&lt;='Mapa de férias'!$F$12),AND(W$52&gt;='Mapa de férias'!$G$12,W$52&lt;='Mapa de férias'!$H$12),AND(W$52&gt;='Mapa de férias'!$I$12,W$52&lt;='Mapa de férias'!$J$12))),"F",""))</f>
        <v/>
      </c>
      <c r="X56" s="44">
        <f>IF(OR($B56="",X$52=""),"",IF(AND(NETWORKDAYS(X$52,X$52,'Feriados'!$F$7:$F$22)=1,OR(AND(X$52&gt;='Mapa de férias'!$E$12,X$52&lt;='Mapa de férias'!$F$12),AND(X$52&gt;='Mapa de férias'!$G$12,X$52&lt;='Mapa de férias'!$H$12),AND(X$52&gt;='Mapa de férias'!$I$12,X$52&lt;='Mapa de férias'!$J$12))),"F",""))</f>
        <v/>
      </c>
      <c r="Y56" s="44">
        <f>IF(OR($B56="",Y$52=""),"",IF(AND(NETWORKDAYS(Y$52,Y$52,'Feriados'!$F$7:$F$22)=1,OR(AND(Y$52&gt;='Mapa de férias'!$E$12,Y$52&lt;='Mapa de férias'!$F$12),AND(Y$52&gt;='Mapa de férias'!$G$12,Y$52&lt;='Mapa de férias'!$H$12),AND(Y$52&gt;='Mapa de férias'!$I$12,Y$52&lt;='Mapa de férias'!$J$12))),"F",""))</f>
        <v/>
      </c>
      <c r="Z56" s="44">
        <f>IF(OR($B56="",Z$52=""),"",IF(AND(NETWORKDAYS(Z$52,Z$52,'Feriados'!$F$7:$F$22)=1,OR(AND(Z$52&gt;='Mapa de férias'!$E$12,Z$52&lt;='Mapa de férias'!$F$12),AND(Z$52&gt;='Mapa de férias'!$G$12,Z$52&lt;='Mapa de férias'!$H$12),AND(Z$52&gt;='Mapa de férias'!$I$12,Z$52&lt;='Mapa de férias'!$J$12))),"F",""))</f>
        <v/>
      </c>
      <c r="AA56" s="44">
        <f>IF(OR($B56="",AA$52=""),"",IF(AND(NETWORKDAYS(AA$52,AA$52,'Feriados'!$F$7:$F$22)=1,OR(AND(AA$52&gt;='Mapa de férias'!$E$12,AA$52&lt;='Mapa de férias'!$F$12),AND(AA$52&gt;='Mapa de férias'!$G$12,AA$52&lt;='Mapa de férias'!$H$12),AND(AA$52&gt;='Mapa de férias'!$I$12,AA$52&lt;='Mapa de férias'!$J$12))),"F",""))</f>
        <v/>
      </c>
      <c r="AB56" s="44">
        <f>IF(OR($B56="",AB$52=""),"",IF(AND(NETWORKDAYS(AB$52,AB$52,'Feriados'!$F$7:$F$22)=1,OR(AND(AB$52&gt;='Mapa de férias'!$E$12,AB$52&lt;='Mapa de férias'!$F$12),AND(AB$52&gt;='Mapa de férias'!$G$12,AB$52&lt;='Mapa de férias'!$H$12),AND(AB$52&gt;='Mapa de férias'!$I$12,AB$52&lt;='Mapa de férias'!$J$12))),"F",""))</f>
        <v/>
      </c>
      <c r="AC56" s="44">
        <f>IF(OR($B56="",AC$52=""),"",IF(AND(NETWORKDAYS(AC$52,AC$52,'Feriados'!$F$7:$F$22)=1,OR(AND(AC$52&gt;='Mapa de férias'!$E$12,AC$52&lt;='Mapa de férias'!$F$12),AND(AC$52&gt;='Mapa de férias'!$G$12,AC$52&lt;='Mapa de férias'!$H$12),AND(AC$52&gt;='Mapa de férias'!$I$12,AC$52&lt;='Mapa de férias'!$J$12))),"F",""))</f>
        <v/>
      </c>
      <c r="AD56" s="44">
        <f>IF(OR($B56="",AD$52=""),"",IF(AND(NETWORKDAYS(AD$52,AD$52,'Feriados'!$F$7:$F$22)=1,OR(AND(AD$52&gt;='Mapa de férias'!$E$12,AD$52&lt;='Mapa de férias'!$F$12),AND(AD$52&gt;='Mapa de férias'!$G$12,AD$52&lt;='Mapa de férias'!$H$12),AND(AD$52&gt;='Mapa de férias'!$I$12,AD$52&lt;='Mapa de férias'!$J$12))),"F",""))</f>
        <v/>
      </c>
      <c r="AE56" s="44">
        <f>IF(OR($B56="",AE$52=""),"",IF(AND(NETWORKDAYS(AE$52,AE$52,'Feriados'!$F$7:$F$22)=1,OR(AND(AE$52&gt;='Mapa de férias'!$E$12,AE$52&lt;='Mapa de férias'!$F$12),AND(AE$52&gt;='Mapa de férias'!$G$12,AE$52&lt;='Mapa de férias'!$H$12),AND(AE$52&gt;='Mapa de férias'!$I$12,AE$52&lt;='Mapa de férias'!$J$12))),"F",""))</f>
        <v/>
      </c>
      <c r="AF56" s="44">
        <f>IF(OR($B56="",AF$52=""),"",IF(AND(NETWORKDAYS(AF$52,AF$52,'Feriados'!$F$7:$F$22)=1,OR(AND(AF$52&gt;='Mapa de férias'!$E$12,AF$52&lt;='Mapa de férias'!$F$12),AND(AF$52&gt;='Mapa de férias'!$G$12,AF$52&lt;='Mapa de férias'!$H$12),AND(AF$52&gt;='Mapa de férias'!$I$12,AF$52&lt;='Mapa de férias'!$J$12))),"F",""))</f>
        <v/>
      </c>
      <c r="AG56" s="44">
        <f>IF(OR($B56="",AG$52=""),"",IF(AND(NETWORKDAYS(AG$52,AG$52,'Feriados'!$F$7:$F$22)=1,OR(AND(AG$52&gt;='Mapa de férias'!$E$12,AG$52&lt;='Mapa de férias'!$F$12),AND(AG$52&gt;='Mapa de férias'!$G$12,AG$52&lt;='Mapa de férias'!$H$12),AND(AG$52&gt;='Mapa de férias'!$I$12,AG$52&lt;='Mapa de férias'!$J$12))),"F",""))</f>
        <v/>
      </c>
      <c r="AH56" s="45">
        <f>IF($B56="","",COUNTIF(C56:AG56,"F"))</f>
        <v/>
      </c>
    </row>
    <row r="57" ht="15" customHeight="1">
      <c r="A57" s="42" t="n">
        <v>4</v>
      </c>
      <c r="B57" s="43">
        <f>IF('Mapa de férias'!$B$13="","",'Mapa de férias'!$B$13)</f>
        <v/>
      </c>
      <c r="C57" s="44">
        <f>IF(OR($B57="",C$52=""),"",IF(AND(NETWORKDAYS(C$52,C$52,'Feriados'!$F$7:$F$22)=1,OR(AND(C$52&gt;='Mapa de férias'!$E$13,C$52&lt;='Mapa de férias'!$F$13),AND(C$52&gt;='Mapa de férias'!$G$13,C$52&lt;='Mapa de férias'!$H$13),AND(C$52&gt;='Mapa de férias'!$I$13,C$52&lt;='Mapa de férias'!$J$13))),"F",""))</f>
        <v/>
      </c>
      <c r="D57" s="44">
        <f>IF(OR($B57="",D$52=""),"",IF(AND(NETWORKDAYS(D$52,D$52,'Feriados'!$F$7:$F$22)=1,OR(AND(D$52&gt;='Mapa de férias'!$E$13,D$52&lt;='Mapa de férias'!$F$13),AND(D$52&gt;='Mapa de férias'!$G$13,D$52&lt;='Mapa de férias'!$H$13),AND(D$52&gt;='Mapa de férias'!$I$13,D$52&lt;='Mapa de férias'!$J$13))),"F",""))</f>
        <v/>
      </c>
      <c r="E57" s="44">
        <f>IF(OR($B57="",E$52=""),"",IF(AND(NETWORKDAYS(E$52,E$52,'Feriados'!$F$7:$F$22)=1,OR(AND(E$52&gt;='Mapa de férias'!$E$13,E$52&lt;='Mapa de férias'!$F$13),AND(E$52&gt;='Mapa de férias'!$G$13,E$52&lt;='Mapa de férias'!$H$13),AND(E$52&gt;='Mapa de férias'!$I$13,E$52&lt;='Mapa de férias'!$J$13))),"F",""))</f>
        <v/>
      </c>
      <c r="F57" s="44">
        <f>IF(OR($B57="",F$52=""),"",IF(AND(NETWORKDAYS(F$52,F$52,'Feriados'!$F$7:$F$22)=1,OR(AND(F$52&gt;='Mapa de férias'!$E$13,F$52&lt;='Mapa de férias'!$F$13),AND(F$52&gt;='Mapa de férias'!$G$13,F$52&lt;='Mapa de férias'!$H$13),AND(F$52&gt;='Mapa de férias'!$I$13,F$52&lt;='Mapa de férias'!$J$13))),"F",""))</f>
        <v/>
      </c>
      <c r="G57" s="44">
        <f>IF(OR($B57="",G$52=""),"",IF(AND(NETWORKDAYS(G$52,G$52,'Feriados'!$F$7:$F$22)=1,OR(AND(G$52&gt;='Mapa de férias'!$E$13,G$52&lt;='Mapa de férias'!$F$13),AND(G$52&gt;='Mapa de férias'!$G$13,G$52&lt;='Mapa de férias'!$H$13),AND(G$52&gt;='Mapa de férias'!$I$13,G$52&lt;='Mapa de férias'!$J$13))),"F",""))</f>
        <v/>
      </c>
      <c r="H57" s="44">
        <f>IF(OR($B57="",H$52=""),"",IF(AND(NETWORKDAYS(H$52,H$52,'Feriados'!$F$7:$F$22)=1,OR(AND(H$52&gt;='Mapa de férias'!$E$13,H$52&lt;='Mapa de férias'!$F$13),AND(H$52&gt;='Mapa de férias'!$G$13,H$52&lt;='Mapa de férias'!$H$13),AND(H$52&gt;='Mapa de férias'!$I$13,H$52&lt;='Mapa de férias'!$J$13))),"F",""))</f>
        <v/>
      </c>
      <c r="I57" s="44">
        <f>IF(OR($B57="",I$52=""),"",IF(AND(NETWORKDAYS(I$52,I$52,'Feriados'!$F$7:$F$22)=1,OR(AND(I$52&gt;='Mapa de férias'!$E$13,I$52&lt;='Mapa de férias'!$F$13),AND(I$52&gt;='Mapa de férias'!$G$13,I$52&lt;='Mapa de férias'!$H$13),AND(I$52&gt;='Mapa de férias'!$I$13,I$52&lt;='Mapa de férias'!$J$13))),"F",""))</f>
        <v/>
      </c>
      <c r="J57" s="44">
        <f>IF(OR($B57="",J$52=""),"",IF(AND(NETWORKDAYS(J$52,J$52,'Feriados'!$F$7:$F$22)=1,OR(AND(J$52&gt;='Mapa de férias'!$E$13,J$52&lt;='Mapa de férias'!$F$13),AND(J$52&gt;='Mapa de férias'!$G$13,J$52&lt;='Mapa de férias'!$H$13),AND(J$52&gt;='Mapa de férias'!$I$13,J$52&lt;='Mapa de férias'!$J$13))),"F",""))</f>
        <v/>
      </c>
      <c r="K57" s="44">
        <f>IF(OR($B57="",K$52=""),"",IF(AND(NETWORKDAYS(K$52,K$52,'Feriados'!$F$7:$F$22)=1,OR(AND(K$52&gt;='Mapa de férias'!$E$13,K$52&lt;='Mapa de férias'!$F$13),AND(K$52&gt;='Mapa de férias'!$G$13,K$52&lt;='Mapa de férias'!$H$13),AND(K$52&gt;='Mapa de férias'!$I$13,K$52&lt;='Mapa de férias'!$J$13))),"F",""))</f>
        <v/>
      </c>
      <c r="L57" s="44">
        <f>IF(OR($B57="",L$52=""),"",IF(AND(NETWORKDAYS(L$52,L$52,'Feriados'!$F$7:$F$22)=1,OR(AND(L$52&gt;='Mapa de férias'!$E$13,L$52&lt;='Mapa de férias'!$F$13),AND(L$52&gt;='Mapa de férias'!$G$13,L$52&lt;='Mapa de férias'!$H$13),AND(L$52&gt;='Mapa de férias'!$I$13,L$52&lt;='Mapa de férias'!$J$13))),"F",""))</f>
        <v/>
      </c>
      <c r="M57" s="44">
        <f>IF(OR($B57="",M$52=""),"",IF(AND(NETWORKDAYS(M$52,M$52,'Feriados'!$F$7:$F$22)=1,OR(AND(M$52&gt;='Mapa de férias'!$E$13,M$52&lt;='Mapa de férias'!$F$13),AND(M$52&gt;='Mapa de férias'!$G$13,M$52&lt;='Mapa de férias'!$H$13),AND(M$52&gt;='Mapa de férias'!$I$13,M$52&lt;='Mapa de férias'!$J$13))),"F",""))</f>
        <v/>
      </c>
      <c r="N57" s="44">
        <f>IF(OR($B57="",N$52=""),"",IF(AND(NETWORKDAYS(N$52,N$52,'Feriados'!$F$7:$F$22)=1,OR(AND(N$52&gt;='Mapa de férias'!$E$13,N$52&lt;='Mapa de férias'!$F$13),AND(N$52&gt;='Mapa de férias'!$G$13,N$52&lt;='Mapa de férias'!$H$13),AND(N$52&gt;='Mapa de férias'!$I$13,N$52&lt;='Mapa de férias'!$J$13))),"F",""))</f>
        <v/>
      </c>
      <c r="O57" s="44">
        <f>IF(OR($B57="",O$52=""),"",IF(AND(NETWORKDAYS(O$52,O$52,'Feriados'!$F$7:$F$22)=1,OR(AND(O$52&gt;='Mapa de férias'!$E$13,O$52&lt;='Mapa de férias'!$F$13),AND(O$52&gt;='Mapa de férias'!$G$13,O$52&lt;='Mapa de férias'!$H$13),AND(O$52&gt;='Mapa de férias'!$I$13,O$52&lt;='Mapa de férias'!$J$13))),"F",""))</f>
        <v/>
      </c>
      <c r="P57" s="44">
        <f>IF(OR($B57="",P$52=""),"",IF(AND(NETWORKDAYS(P$52,P$52,'Feriados'!$F$7:$F$22)=1,OR(AND(P$52&gt;='Mapa de férias'!$E$13,P$52&lt;='Mapa de férias'!$F$13),AND(P$52&gt;='Mapa de férias'!$G$13,P$52&lt;='Mapa de férias'!$H$13),AND(P$52&gt;='Mapa de férias'!$I$13,P$52&lt;='Mapa de férias'!$J$13))),"F",""))</f>
        <v/>
      </c>
      <c r="Q57" s="44">
        <f>IF(OR($B57="",Q$52=""),"",IF(AND(NETWORKDAYS(Q$52,Q$52,'Feriados'!$F$7:$F$22)=1,OR(AND(Q$52&gt;='Mapa de férias'!$E$13,Q$52&lt;='Mapa de férias'!$F$13),AND(Q$52&gt;='Mapa de férias'!$G$13,Q$52&lt;='Mapa de férias'!$H$13),AND(Q$52&gt;='Mapa de férias'!$I$13,Q$52&lt;='Mapa de férias'!$J$13))),"F",""))</f>
        <v/>
      </c>
      <c r="R57" s="44">
        <f>IF(OR($B57="",R$52=""),"",IF(AND(NETWORKDAYS(R$52,R$52,'Feriados'!$F$7:$F$22)=1,OR(AND(R$52&gt;='Mapa de férias'!$E$13,R$52&lt;='Mapa de férias'!$F$13),AND(R$52&gt;='Mapa de férias'!$G$13,R$52&lt;='Mapa de férias'!$H$13),AND(R$52&gt;='Mapa de férias'!$I$13,R$52&lt;='Mapa de férias'!$J$13))),"F",""))</f>
        <v/>
      </c>
      <c r="S57" s="44">
        <f>IF(OR($B57="",S$52=""),"",IF(AND(NETWORKDAYS(S$52,S$52,'Feriados'!$F$7:$F$22)=1,OR(AND(S$52&gt;='Mapa de férias'!$E$13,S$52&lt;='Mapa de férias'!$F$13),AND(S$52&gt;='Mapa de férias'!$G$13,S$52&lt;='Mapa de férias'!$H$13),AND(S$52&gt;='Mapa de férias'!$I$13,S$52&lt;='Mapa de férias'!$J$13))),"F",""))</f>
        <v/>
      </c>
      <c r="T57" s="44">
        <f>IF(OR($B57="",T$52=""),"",IF(AND(NETWORKDAYS(T$52,T$52,'Feriados'!$F$7:$F$22)=1,OR(AND(T$52&gt;='Mapa de férias'!$E$13,T$52&lt;='Mapa de férias'!$F$13),AND(T$52&gt;='Mapa de férias'!$G$13,T$52&lt;='Mapa de férias'!$H$13),AND(T$52&gt;='Mapa de férias'!$I$13,T$52&lt;='Mapa de férias'!$J$13))),"F",""))</f>
        <v/>
      </c>
      <c r="U57" s="44">
        <f>IF(OR($B57="",U$52=""),"",IF(AND(NETWORKDAYS(U$52,U$52,'Feriados'!$F$7:$F$22)=1,OR(AND(U$52&gt;='Mapa de férias'!$E$13,U$52&lt;='Mapa de férias'!$F$13),AND(U$52&gt;='Mapa de férias'!$G$13,U$52&lt;='Mapa de férias'!$H$13),AND(U$52&gt;='Mapa de férias'!$I$13,U$52&lt;='Mapa de férias'!$J$13))),"F",""))</f>
        <v/>
      </c>
      <c r="V57" s="44">
        <f>IF(OR($B57="",V$52=""),"",IF(AND(NETWORKDAYS(V$52,V$52,'Feriados'!$F$7:$F$22)=1,OR(AND(V$52&gt;='Mapa de férias'!$E$13,V$52&lt;='Mapa de férias'!$F$13),AND(V$52&gt;='Mapa de férias'!$G$13,V$52&lt;='Mapa de férias'!$H$13),AND(V$52&gt;='Mapa de férias'!$I$13,V$52&lt;='Mapa de férias'!$J$13))),"F",""))</f>
        <v/>
      </c>
      <c r="W57" s="44">
        <f>IF(OR($B57="",W$52=""),"",IF(AND(NETWORKDAYS(W$52,W$52,'Feriados'!$F$7:$F$22)=1,OR(AND(W$52&gt;='Mapa de férias'!$E$13,W$52&lt;='Mapa de férias'!$F$13),AND(W$52&gt;='Mapa de férias'!$G$13,W$52&lt;='Mapa de férias'!$H$13),AND(W$52&gt;='Mapa de férias'!$I$13,W$52&lt;='Mapa de férias'!$J$13))),"F",""))</f>
        <v/>
      </c>
      <c r="X57" s="44">
        <f>IF(OR($B57="",X$52=""),"",IF(AND(NETWORKDAYS(X$52,X$52,'Feriados'!$F$7:$F$22)=1,OR(AND(X$52&gt;='Mapa de férias'!$E$13,X$52&lt;='Mapa de férias'!$F$13),AND(X$52&gt;='Mapa de férias'!$G$13,X$52&lt;='Mapa de férias'!$H$13),AND(X$52&gt;='Mapa de férias'!$I$13,X$52&lt;='Mapa de férias'!$J$13))),"F",""))</f>
        <v/>
      </c>
      <c r="Y57" s="44">
        <f>IF(OR($B57="",Y$52=""),"",IF(AND(NETWORKDAYS(Y$52,Y$52,'Feriados'!$F$7:$F$22)=1,OR(AND(Y$52&gt;='Mapa de férias'!$E$13,Y$52&lt;='Mapa de férias'!$F$13),AND(Y$52&gt;='Mapa de férias'!$G$13,Y$52&lt;='Mapa de férias'!$H$13),AND(Y$52&gt;='Mapa de férias'!$I$13,Y$52&lt;='Mapa de férias'!$J$13))),"F",""))</f>
        <v/>
      </c>
      <c r="Z57" s="44">
        <f>IF(OR($B57="",Z$52=""),"",IF(AND(NETWORKDAYS(Z$52,Z$52,'Feriados'!$F$7:$F$22)=1,OR(AND(Z$52&gt;='Mapa de férias'!$E$13,Z$52&lt;='Mapa de férias'!$F$13),AND(Z$52&gt;='Mapa de férias'!$G$13,Z$52&lt;='Mapa de férias'!$H$13),AND(Z$52&gt;='Mapa de férias'!$I$13,Z$52&lt;='Mapa de férias'!$J$13))),"F",""))</f>
        <v/>
      </c>
      <c r="AA57" s="44">
        <f>IF(OR($B57="",AA$52=""),"",IF(AND(NETWORKDAYS(AA$52,AA$52,'Feriados'!$F$7:$F$22)=1,OR(AND(AA$52&gt;='Mapa de férias'!$E$13,AA$52&lt;='Mapa de férias'!$F$13),AND(AA$52&gt;='Mapa de férias'!$G$13,AA$52&lt;='Mapa de férias'!$H$13),AND(AA$52&gt;='Mapa de férias'!$I$13,AA$52&lt;='Mapa de férias'!$J$13))),"F",""))</f>
        <v/>
      </c>
      <c r="AB57" s="44">
        <f>IF(OR($B57="",AB$52=""),"",IF(AND(NETWORKDAYS(AB$52,AB$52,'Feriados'!$F$7:$F$22)=1,OR(AND(AB$52&gt;='Mapa de férias'!$E$13,AB$52&lt;='Mapa de férias'!$F$13),AND(AB$52&gt;='Mapa de férias'!$G$13,AB$52&lt;='Mapa de férias'!$H$13),AND(AB$52&gt;='Mapa de férias'!$I$13,AB$52&lt;='Mapa de férias'!$J$13))),"F",""))</f>
        <v/>
      </c>
      <c r="AC57" s="44">
        <f>IF(OR($B57="",AC$52=""),"",IF(AND(NETWORKDAYS(AC$52,AC$52,'Feriados'!$F$7:$F$22)=1,OR(AND(AC$52&gt;='Mapa de férias'!$E$13,AC$52&lt;='Mapa de férias'!$F$13),AND(AC$52&gt;='Mapa de férias'!$G$13,AC$52&lt;='Mapa de férias'!$H$13),AND(AC$52&gt;='Mapa de férias'!$I$13,AC$52&lt;='Mapa de férias'!$J$13))),"F",""))</f>
        <v/>
      </c>
      <c r="AD57" s="44">
        <f>IF(OR($B57="",AD$52=""),"",IF(AND(NETWORKDAYS(AD$52,AD$52,'Feriados'!$F$7:$F$22)=1,OR(AND(AD$52&gt;='Mapa de férias'!$E$13,AD$52&lt;='Mapa de férias'!$F$13),AND(AD$52&gt;='Mapa de férias'!$G$13,AD$52&lt;='Mapa de férias'!$H$13),AND(AD$52&gt;='Mapa de férias'!$I$13,AD$52&lt;='Mapa de férias'!$J$13))),"F",""))</f>
        <v/>
      </c>
      <c r="AE57" s="44">
        <f>IF(OR($B57="",AE$52=""),"",IF(AND(NETWORKDAYS(AE$52,AE$52,'Feriados'!$F$7:$F$22)=1,OR(AND(AE$52&gt;='Mapa de férias'!$E$13,AE$52&lt;='Mapa de férias'!$F$13),AND(AE$52&gt;='Mapa de férias'!$G$13,AE$52&lt;='Mapa de férias'!$H$13),AND(AE$52&gt;='Mapa de férias'!$I$13,AE$52&lt;='Mapa de férias'!$J$13))),"F",""))</f>
        <v/>
      </c>
      <c r="AF57" s="44">
        <f>IF(OR($B57="",AF$52=""),"",IF(AND(NETWORKDAYS(AF$52,AF$52,'Feriados'!$F$7:$F$22)=1,OR(AND(AF$52&gt;='Mapa de férias'!$E$13,AF$52&lt;='Mapa de férias'!$F$13),AND(AF$52&gt;='Mapa de férias'!$G$13,AF$52&lt;='Mapa de férias'!$H$13),AND(AF$52&gt;='Mapa de férias'!$I$13,AF$52&lt;='Mapa de férias'!$J$13))),"F",""))</f>
        <v/>
      </c>
      <c r="AG57" s="44">
        <f>IF(OR($B57="",AG$52=""),"",IF(AND(NETWORKDAYS(AG$52,AG$52,'Feriados'!$F$7:$F$22)=1,OR(AND(AG$52&gt;='Mapa de férias'!$E$13,AG$52&lt;='Mapa de férias'!$F$13),AND(AG$52&gt;='Mapa de férias'!$G$13,AG$52&lt;='Mapa de férias'!$H$13),AND(AG$52&gt;='Mapa de férias'!$I$13,AG$52&lt;='Mapa de férias'!$J$13))),"F",""))</f>
        <v/>
      </c>
      <c r="AH57" s="45">
        <f>IF($B57="","",COUNTIF(C57:AG57,"F"))</f>
        <v/>
      </c>
    </row>
    <row r="58" ht="15" customHeight="1">
      <c r="A58" s="42" t="n">
        <v>5</v>
      </c>
      <c r="B58" s="43">
        <f>IF('Mapa de férias'!$B$14="","",'Mapa de férias'!$B$14)</f>
        <v/>
      </c>
      <c r="C58" s="44">
        <f>IF(OR($B58="",C$52=""),"",IF(AND(NETWORKDAYS(C$52,C$52,'Feriados'!$F$7:$F$22)=1,OR(AND(C$52&gt;='Mapa de férias'!$E$14,C$52&lt;='Mapa de férias'!$F$14),AND(C$52&gt;='Mapa de férias'!$G$14,C$52&lt;='Mapa de férias'!$H$14),AND(C$52&gt;='Mapa de férias'!$I$14,C$52&lt;='Mapa de férias'!$J$14))),"F",""))</f>
        <v/>
      </c>
      <c r="D58" s="44">
        <f>IF(OR($B58="",D$52=""),"",IF(AND(NETWORKDAYS(D$52,D$52,'Feriados'!$F$7:$F$22)=1,OR(AND(D$52&gt;='Mapa de férias'!$E$14,D$52&lt;='Mapa de férias'!$F$14),AND(D$52&gt;='Mapa de férias'!$G$14,D$52&lt;='Mapa de férias'!$H$14),AND(D$52&gt;='Mapa de férias'!$I$14,D$52&lt;='Mapa de férias'!$J$14))),"F",""))</f>
        <v/>
      </c>
      <c r="E58" s="44">
        <f>IF(OR($B58="",E$52=""),"",IF(AND(NETWORKDAYS(E$52,E$52,'Feriados'!$F$7:$F$22)=1,OR(AND(E$52&gt;='Mapa de férias'!$E$14,E$52&lt;='Mapa de férias'!$F$14),AND(E$52&gt;='Mapa de férias'!$G$14,E$52&lt;='Mapa de férias'!$H$14),AND(E$52&gt;='Mapa de férias'!$I$14,E$52&lt;='Mapa de férias'!$J$14))),"F",""))</f>
        <v/>
      </c>
      <c r="F58" s="44">
        <f>IF(OR($B58="",F$52=""),"",IF(AND(NETWORKDAYS(F$52,F$52,'Feriados'!$F$7:$F$22)=1,OR(AND(F$52&gt;='Mapa de férias'!$E$14,F$52&lt;='Mapa de férias'!$F$14),AND(F$52&gt;='Mapa de férias'!$G$14,F$52&lt;='Mapa de férias'!$H$14),AND(F$52&gt;='Mapa de férias'!$I$14,F$52&lt;='Mapa de férias'!$J$14))),"F",""))</f>
        <v/>
      </c>
      <c r="G58" s="44">
        <f>IF(OR($B58="",G$52=""),"",IF(AND(NETWORKDAYS(G$52,G$52,'Feriados'!$F$7:$F$22)=1,OR(AND(G$52&gt;='Mapa de férias'!$E$14,G$52&lt;='Mapa de férias'!$F$14),AND(G$52&gt;='Mapa de férias'!$G$14,G$52&lt;='Mapa de férias'!$H$14),AND(G$52&gt;='Mapa de férias'!$I$14,G$52&lt;='Mapa de férias'!$J$14))),"F",""))</f>
        <v/>
      </c>
      <c r="H58" s="44">
        <f>IF(OR($B58="",H$52=""),"",IF(AND(NETWORKDAYS(H$52,H$52,'Feriados'!$F$7:$F$22)=1,OR(AND(H$52&gt;='Mapa de férias'!$E$14,H$52&lt;='Mapa de férias'!$F$14),AND(H$52&gt;='Mapa de férias'!$G$14,H$52&lt;='Mapa de férias'!$H$14),AND(H$52&gt;='Mapa de férias'!$I$14,H$52&lt;='Mapa de férias'!$J$14))),"F",""))</f>
        <v/>
      </c>
      <c r="I58" s="44">
        <f>IF(OR($B58="",I$52=""),"",IF(AND(NETWORKDAYS(I$52,I$52,'Feriados'!$F$7:$F$22)=1,OR(AND(I$52&gt;='Mapa de férias'!$E$14,I$52&lt;='Mapa de férias'!$F$14),AND(I$52&gt;='Mapa de férias'!$G$14,I$52&lt;='Mapa de férias'!$H$14),AND(I$52&gt;='Mapa de férias'!$I$14,I$52&lt;='Mapa de férias'!$J$14))),"F",""))</f>
        <v/>
      </c>
      <c r="J58" s="44">
        <f>IF(OR($B58="",J$52=""),"",IF(AND(NETWORKDAYS(J$52,J$52,'Feriados'!$F$7:$F$22)=1,OR(AND(J$52&gt;='Mapa de férias'!$E$14,J$52&lt;='Mapa de férias'!$F$14),AND(J$52&gt;='Mapa de férias'!$G$14,J$52&lt;='Mapa de férias'!$H$14),AND(J$52&gt;='Mapa de férias'!$I$14,J$52&lt;='Mapa de férias'!$J$14))),"F",""))</f>
        <v/>
      </c>
      <c r="K58" s="44">
        <f>IF(OR($B58="",K$52=""),"",IF(AND(NETWORKDAYS(K$52,K$52,'Feriados'!$F$7:$F$22)=1,OR(AND(K$52&gt;='Mapa de férias'!$E$14,K$52&lt;='Mapa de férias'!$F$14),AND(K$52&gt;='Mapa de férias'!$G$14,K$52&lt;='Mapa de férias'!$H$14),AND(K$52&gt;='Mapa de férias'!$I$14,K$52&lt;='Mapa de férias'!$J$14))),"F",""))</f>
        <v/>
      </c>
      <c r="L58" s="44">
        <f>IF(OR($B58="",L$52=""),"",IF(AND(NETWORKDAYS(L$52,L$52,'Feriados'!$F$7:$F$22)=1,OR(AND(L$52&gt;='Mapa de férias'!$E$14,L$52&lt;='Mapa de férias'!$F$14),AND(L$52&gt;='Mapa de férias'!$G$14,L$52&lt;='Mapa de férias'!$H$14),AND(L$52&gt;='Mapa de férias'!$I$14,L$52&lt;='Mapa de férias'!$J$14))),"F",""))</f>
        <v/>
      </c>
      <c r="M58" s="44">
        <f>IF(OR($B58="",M$52=""),"",IF(AND(NETWORKDAYS(M$52,M$52,'Feriados'!$F$7:$F$22)=1,OR(AND(M$52&gt;='Mapa de férias'!$E$14,M$52&lt;='Mapa de férias'!$F$14),AND(M$52&gt;='Mapa de férias'!$G$14,M$52&lt;='Mapa de férias'!$H$14),AND(M$52&gt;='Mapa de férias'!$I$14,M$52&lt;='Mapa de férias'!$J$14))),"F",""))</f>
        <v/>
      </c>
      <c r="N58" s="44">
        <f>IF(OR($B58="",N$52=""),"",IF(AND(NETWORKDAYS(N$52,N$52,'Feriados'!$F$7:$F$22)=1,OR(AND(N$52&gt;='Mapa de férias'!$E$14,N$52&lt;='Mapa de férias'!$F$14),AND(N$52&gt;='Mapa de férias'!$G$14,N$52&lt;='Mapa de férias'!$H$14),AND(N$52&gt;='Mapa de férias'!$I$14,N$52&lt;='Mapa de férias'!$J$14))),"F",""))</f>
        <v/>
      </c>
      <c r="O58" s="44">
        <f>IF(OR($B58="",O$52=""),"",IF(AND(NETWORKDAYS(O$52,O$52,'Feriados'!$F$7:$F$22)=1,OR(AND(O$52&gt;='Mapa de férias'!$E$14,O$52&lt;='Mapa de férias'!$F$14),AND(O$52&gt;='Mapa de férias'!$G$14,O$52&lt;='Mapa de férias'!$H$14),AND(O$52&gt;='Mapa de férias'!$I$14,O$52&lt;='Mapa de férias'!$J$14))),"F",""))</f>
        <v/>
      </c>
      <c r="P58" s="44">
        <f>IF(OR($B58="",P$52=""),"",IF(AND(NETWORKDAYS(P$52,P$52,'Feriados'!$F$7:$F$22)=1,OR(AND(P$52&gt;='Mapa de férias'!$E$14,P$52&lt;='Mapa de férias'!$F$14),AND(P$52&gt;='Mapa de férias'!$G$14,P$52&lt;='Mapa de férias'!$H$14),AND(P$52&gt;='Mapa de férias'!$I$14,P$52&lt;='Mapa de férias'!$J$14))),"F",""))</f>
        <v/>
      </c>
      <c r="Q58" s="44">
        <f>IF(OR($B58="",Q$52=""),"",IF(AND(NETWORKDAYS(Q$52,Q$52,'Feriados'!$F$7:$F$22)=1,OR(AND(Q$52&gt;='Mapa de férias'!$E$14,Q$52&lt;='Mapa de férias'!$F$14),AND(Q$52&gt;='Mapa de férias'!$G$14,Q$52&lt;='Mapa de férias'!$H$14),AND(Q$52&gt;='Mapa de férias'!$I$14,Q$52&lt;='Mapa de férias'!$J$14))),"F",""))</f>
        <v/>
      </c>
      <c r="R58" s="44">
        <f>IF(OR($B58="",R$52=""),"",IF(AND(NETWORKDAYS(R$52,R$52,'Feriados'!$F$7:$F$22)=1,OR(AND(R$52&gt;='Mapa de férias'!$E$14,R$52&lt;='Mapa de férias'!$F$14),AND(R$52&gt;='Mapa de férias'!$G$14,R$52&lt;='Mapa de férias'!$H$14),AND(R$52&gt;='Mapa de férias'!$I$14,R$52&lt;='Mapa de férias'!$J$14))),"F",""))</f>
        <v/>
      </c>
      <c r="S58" s="44">
        <f>IF(OR($B58="",S$52=""),"",IF(AND(NETWORKDAYS(S$52,S$52,'Feriados'!$F$7:$F$22)=1,OR(AND(S$52&gt;='Mapa de férias'!$E$14,S$52&lt;='Mapa de férias'!$F$14),AND(S$52&gt;='Mapa de férias'!$G$14,S$52&lt;='Mapa de férias'!$H$14),AND(S$52&gt;='Mapa de férias'!$I$14,S$52&lt;='Mapa de férias'!$J$14))),"F",""))</f>
        <v/>
      </c>
      <c r="T58" s="44">
        <f>IF(OR($B58="",T$52=""),"",IF(AND(NETWORKDAYS(T$52,T$52,'Feriados'!$F$7:$F$22)=1,OR(AND(T$52&gt;='Mapa de férias'!$E$14,T$52&lt;='Mapa de férias'!$F$14),AND(T$52&gt;='Mapa de férias'!$G$14,T$52&lt;='Mapa de férias'!$H$14),AND(T$52&gt;='Mapa de férias'!$I$14,T$52&lt;='Mapa de férias'!$J$14))),"F",""))</f>
        <v/>
      </c>
      <c r="U58" s="44">
        <f>IF(OR($B58="",U$52=""),"",IF(AND(NETWORKDAYS(U$52,U$52,'Feriados'!$F$7:$F$22)=1,OR(AND(U$52&gt;='Mapa de férias'!$E$14,U$52&lt;='Mapa de férias'!$F$14),AND(U$52&gt;='Mapa de férias'!$G$14,U$52&lt;='Mapa de férias'!$H$14),AND(U$52&gt;='Mapa de férias'!$I$14,U$52&lt;='Mapa de férias'!$J$14))),"F",""))</f>
        <v/>
      </c>
      <c r="V58" s="44">
        <f>IF(OR($B58="",V$52=""),"",IF(AND(NETWORKDAYS(V$52,V$52,'Feriados'!$F$7:$F$22)=1,OR(AND(V$52&gt;='Mapa de férias'!$E$14,V$52&lt;='Mapa de férias'!$F$14),AND(V$52&gt;='Mapa de férias'!$G$14,V$52&lt;='Mapa de férias'!$H$14),AND(V$52&gt;='Mapa de férias'!$I$14,V$52&lt;='Mapa de férias'!$J$14))),"F",""))</f>
        <v/>
      </c>
      <c r="W58" s="44">
        <f>IF(OR($B58="",W$52=""),"",IF(AND(NETWORKDAYS(W$52,W$52,'Feriados'!$F$7:$F$22)=1,OR(AND(W$52&gt;='Mapa de férias'!$E$14,W$52&lt;='Mapa de férias'!$F$14),AND(W$52&gt;='Mapa de férias'!$G$14,W$52&lt;='Mapa de férias'!$H$14),AND(W$52&gt;='Mapa de férias'!$I$14,W$52&lt;='Mapa de férias'!$J$14))),"F",""))</f>
        <v/>
      </c>
      <c r="X58" s="44">
        <f>IF(OR($B58="",X$52=""),"",IF(AND(NETWORKDAYS(X$52,X$52,'Feriados'!$F$7:$F$22)=1,OR(AND(X$52&gt;='Mapa de férias'!$E$14,X$52&lt;='Mapa de férias'!$F$14),AND(X$52&gt;='Mapa de férias'!$G$14,X$52&lt;='Mapa de férias'!$H$14),AND(X$52&gt;='Mapa de férias'!$I$14,X$52&lt;='Mapa de férias'!$J$14))),"F",""))</f>
        <v/>
      </c>
      <c r="Y58" s="44">
        <f>IF(OR($B58="",Y$52=""),"",IF(AND(NETWORKDAYS(Y$52,Y$52,'Feriados'!$F$7:$F$22)=1,OR(AND(Y$52&gt;='Mapa de férias'!$E$14,Y$52&lt;='Mapa de férias'!$F$14),AND(Y$52&gt;='Mapa de férias'!$G$14,Y$52&lt;='Mapa de férias'!$H$14),AND(Y$52&gt;='Mapa de férias'!$I$14,Y$52&lt;='Mapa de férias'!$J$14))),"F",""))</f>
        <v/>
      </c>
      <c r="Z58" s="44">
        <f>IF(OR($B58="",Z$52=""),"",IF(AND(NETWORKDAYS(Z$52,Z$52,'Feriados'!$F$7:$F$22)=1,OR(AND(Z$52&gt;='Mapa de férias'!$E$14,Z$52&lt;='Mapa de férias'!$F$14),AND(Z$52&gt;='Mapa de férias'!$G$14,Z$52&lt;='Mapa de férias'!$H$14),AND(Z$52&gt;='Mapa de férias'!$I$14,Z$52&lt;='Mapa de férias'!$J$14))),"F",""))</f>
        <v/>
      </c>
      <c r="AA58" s="44">
        <f>IF(OR($B58="",AA$52=""),"",IF(AND(NETWORKDAYS(AA$52,AA$52,'Feriados'!$F$7:$F$22)=1,OR(AND(AA$52&gt;='Mapa de férias'!$E$14,AA$52&lt;='Mapa de férias'!$F$14),AND(AA$52&gt;='Mapa de férias'!$G$14,AA$52&lt;='Mapa de férias'!$H$14),AND(AA$52&gt;='Mapa de férias'!$I$14,AA$52&lt;='Mapa de férias'!$J$14))),"F",""))</f>
        <v/>
      </c>
      <c r="AB58" s="44">
        <f>IF(OR($B58="",AB$52=""),"",IF(AND(NETWORKDAYS(AB$52,AB$52,'Feriados'!$F$7:$F$22)=1,OR(AND(AB$52&gt;='Mapa de férias'!$E$14,AB$52&lt;='Mapa de férias'!$F$14),AND(AB$52&gt;='Mapa de férias'!$G$14,AB$52&lt;='Mapa de férias'!$H$14),AND(AB$52&gt;='Mapa de férias'!$I$14,AB$52&lt;='Mapa de férias'!$J$14))),"F",""))</f>
        <v/>
      </c>
      <c r="AC58" s="44">
        <f>IF(OR($B58="",AC$52=""),"",IF(AND(NETWORKDAYS(AC$52,AC$52,'Feriados'!$F$7:$F$22)=1,OR(AND(AC$52&gt;='Mapa de férias'!$E$14,AC$52&lt;='Mapa de férias'!$F$14),AND(AC$52&gt;='Mapa de férias'!$G$14,AC$52&lt;='Mapa de férias'!$H$14),AND(AC$52&gt;='Mapa de férias'!$I$14,AC$52&lt;='Mapa de férias'!$J$14))),"F",""))</f>
        <v/>
      </c>
      <c r="AD58" s="44">
        <f>IF(OR($B58="",AD$52=""),"",IF(AND(NETWORKDAYS(AD$52,AD$52,'Feriados'!$F$7:$F$22)=1,OR(AND(AD$52&gt;='Mapa de férias'!$E$14,AD$52&lt;='Mapa de férias'!$F$14),AND(AD$52&gt;='Mapa de férias'!$G$14,AD$52&lt;='Mapa de férias'!$H$14),AND(AD$52&gt;='Mapa de férias'!$I$14,AD$52&lt;='Mapa de férias'!$J$14))),"F",""))</f>
        <v/>
      </c>
      <c r="AE58" s="44">
        <f>IF(OR($B58="",AE$52=""),"",IF(AND(NETWORKDAYS(AE$52,AE$52,'Feriados'!$F$7:$F$22)=1,OR(AND(AE$52&gt;='Mapa de férias'!$E$14,AE$52&lt;='Mapa de férias'!$F$14),AND(AE$52&gt;='Mapa de férias'!$G$14,AE$52&lt;='Mapa de férias'!$H$14),AND(AE$52&gt;='Mapa de férias'!$I$14,AE$52&lt;='Mapa de férias'!$J$14))),"F",""))</f>
        <v/>
      </c>
      <c r="AF58" s="44">
        <f>IF(OR($B58="",AF$52=""),"",IF(AND(NETWORKDAYS(AF$52,AF$52,'Feriados'!$F$7:$F$22)=1,OR(AND(AF$52&gt;='Mapa de férias'!$E$14,AF$52&lt;='Mapa de férias'!$F$14),AND(AF$52&gt;='Mapa de férias'!$G$14,AF$52&lt;='Mapa de férias'!$H$14),AND(AF$52&gt;='Mapa de férias'!$I$14,AF$52&lt;='Mapa de férias'!$J$14))),"F",""))</f>
        <v/>
      </c>
      <c r="AG58" s="44">
        <f>IF(OR($B58="",AG$52=""),"",IF(AND(NETWORKDAYS(AG$52,AG$52,'Feriados'!$F$7:$F$22)=1,OR(AND(AG$52&gt;='Mapa de férias'!$E$14,AG$52&lt;='Mapa de férias'!$F$14),AND(AG$52&gt;='Mapa de férias'!$G$14,AG$52&lt;='Mapa de férias'!$H$14),AND(AG$52&gt;='Mapa de férias'!$I$14,AG$52&lt;='Mapa de férias'!$J$14))),"F",""))</f>
        <v/>
      </c>
      <c r="AH58" s="45">
        <f>IF($B58="","",COUNTIF(C58:AG58,"F"))</f>
        <v/>
      </c>
    </row>
    <row r="59" ht="15" customHeight="1">
      <c r="A59" s="42" t="n">
        <v>6</v>
      </c>
      <c r="B59" s="43">
        <f>IF('Mapa de férias'!$B$15="","",'Mapa de férias'!$B$15)</f>
        <v/>
      </c>
      <c r="C59" s="44">
        <f>IF(OR($B59="",C$52=""),"",IF(AND(NETWORKDAYS(C$52,C$52,'Feriados'!$F$7:$F$22)=1,OR(AND(C$52&gt;='Mapa de férias'!$E$15,C$52&lt;='Mapa de férias'!$F$15),AND(C$52&gt;='Mapa de férias'!$G$15,C$52&lt;='Mapa de férias'!$H$15),AND(C$52&gt;='Mapa de férias'!$I$15,C$52&lt;='Mapa de férias'!$J$15))),"F",""))</f>
        <v/>
      </c>
      <c r="D59" s="44">
        <f>IF(OR($B59="",D$52=""),"",IF(AND(NETWORKDAYS(D$52,D$52,'Feriados'!$F$7:$F$22)=1,OR(AND(D$52&gt;='Mapa de férias'!$E$15,D$52&lt;='Mapa de férias'!$F$15),AND(D$52&gt;='Mapa de férias'!$G$15,D$52&lt;='Mapa de férias'!$H$15),AND(D$52&gt;='Mapa de férias'!$I$15,D$52&lt;='Mapa de férias'!$J$15))),"F",""))</f>
        <v/>
      </c>
      <c r="E59" s="44">
        <f>IF(OR($B59="",E$52=""),"",IF(AND(NETWORKDAYS(E$52,E$52,'Feriados'!$F$7:$F$22)=1,OR(AND(E$52&gt;='Mapa de férias'!$E$15,E$52&lt;='Mapa de férias'!$F$15),AND(E$52&gt;='Mapa de férias'!$G$15,E$52&lt;='Mapa de férias'!$H$15),AND(E$52&gt;='Mapa de férias'!$I$15,E$52&lt;='Mapa de férias'!$J$15))),"F",""))</f>
        <v/>
      </c>
      <c r="F59" s="44">
        <f>IF(OR($B59="",F$52=""),"",IF(AND(NETWORKDAYS(F$52,F$52,'Feriados'!$F$7:$F$22)=1,OR(AND(F$52&gt;='Mapa de férias'!$E$15,F$52&lt;='Mapa de férias'!$F$15),AND(F$52&gt;='Mapa de férias'!$G$15,F$52&lt;='Mapa de férias'!$H$15),AND(F$52&gt;='Mapa de férias'!$I$15,F$52&lt;='Mapa de férias'!$J$15))),"F",""))</f>
        <v/>
      </c>
      <c r="G59" s="44">
        <f>IF(OR($B59="",G$52=""),"",IF(AND(NETWORKDAYS(G$52,G$52,'Feriados'!$F$7:$F$22)=1,OR(AND(G$52&gt;='Mapa de férias'!$E$15,G$52&lt;='Mapa de férias'!$F$15),AND(G$52&gt;='Mapa de férias'!$G$15,G$52&lt;='Mapa de férias'!$H$15),AND(G$52&gt;='Mapa de férias'!$I$15,G$52&lt;='Mapa de férias'!$J$15))),"F",""))</f>
        <v/>
      </c>
      <c r="H59" s="44">
        <f>IF(OR($B59="",H$52=""),"",IF(AND(NETWORKDAYS(H$52,H$52,'Feriados'!$F$7:$F$22)=1,OR(AND(H$52&gt;='Mapa de férias'!$E$15,H$52&lt;='Mapa de férias'!$F$15),AND(H$52&gt;='Mapa de férias'!$G$15,H$52&lt;='Mapa de férias'!$H$15),AND(H$52&gt;='Mapa de férias'!$I$15,H$52&lt;='Mapa de férias'!$J$15))),"F",""))</f>
        <v/>
      </c>
      <c r="I59" s="44">
        <f>IF(OR($B59="",I$52=""),"",IF(AND(NETWORKDAYS(I$52,I$52,'Feriados'!$F$7:$F$22)=1,OR(AND(I$52&gt;='Mapa de férias'!$E$15,I$52&lt;='Mapa de férias'!$F$15),AND(I$52&gt;='Mapa de férias'!$G$15,I$52&lt;='Mapa de férias'!$H$15),AND(I$52&gt;='Mapa de férias'!$I$15,I$52&lt;='Mapa de férias'!$J$15))),"F",""))</f>
        <v/>
      </c>
      <c r="J59" s="44">
        <f>IF(OR($B59="",J$52=""),"",IF(AND(NETWORKDAYS(J$52,J$52,'Feriados'!$F$7:$F$22)=1,OR(AND(J$52&gt;='Mapa de férias'!$E$15,J$52&lt;='Mapa de férias'!$F$15),AND(J$52&gt;='Mapa de férias'!$G$15,J$52&lt;='Mapa de férias'!$H$15),AND(J$52&gt;='Mapa de férias'!$I$15,J$52&lt;='Mapa de férias'!$J$15))),"F",""))</f>
        <v/>
      </c>
      <c r="K59" s="44">
        <f>IF(OR($B59="",K$52=""),"",IF(AND(NETWORKDAYS(K$52,K$52,'Feriados'!$F$7:$F$22)=1,OR(AND(K$52&gt;='Mapa de férias'!$E$15,K$52&lt;='Mapa de férias'!$F$15),AND(K$52&gt;='Mapa de férias'!$G$15,K$52&lt;='Mapa de férias'!$H$15),AND(K$52&gt;='Mapa de férias'!$I$15,K$52&lt;='Mapa de férias'!$J$15))),"F",""))</f>
        <v/>
      </c>
      <c r="L59" s="44">
        <f>IF(OR($B59="",L$52=""),"",IF(AND(NETWORKDAYS(L$52,L$52,'Feriados'!$F$7:$F$22)=1,OR(AND(L$52&gt;='Mapa de férias'!$E$15,L$52&lt;='Mapa de férias'!$F$15),AND(L$52&gt;='Mapa de férias'!$G$15,L$52&lt;='Mapa de férias'!$H$15),AND(L$52&gt;='Mapa de férias'!$I$15,L$52&lt;='Mapa de férias'!$J$15))),"F",""))</f>
        <v/>
      </c>
      <c r="M59" s="44">
        <f>IF(OR($B59="",M$52=""),"",IF(AND(NETWORKDAYS(M$52,M$52,'Feriados'!$F$7:$F$22)=1,OR(AND(M$52&gt;='Mapa de férias'!$E$15,M$52&lt;='Mapa de férias'!$F$15),AND(M$52&gt;='Mapa de férias'!$G$15,M$52&lt;='Mapa de férias'!$H$15),AND(M$52&gt;='Mapa de férias'!$I$15,M$52&lt;='Mapa de férias'!$J$15))),"F",""))</f>
        <v/>
      </c>
      <c r="N59" s="44">
        <f>IF(OR($B59="",N$52=""),"",IF(AND(NETWORKDAYS(N$52,N$52,'Feriados'!$F$7:$F$22)=1,OR(AND(N$52&gt;='Mapa de férias'!$E$15,N$52&lt;='Mapa de férias'!$F$15),AND(N$52&gt;='Mapa de férias'!$G$15,N$52&lt;='Mapa de férias'!$H$15),AND(N$52&gt;='Mapa de férias'!$I$15,N$52&lt;='Mapa de férias'!$J$15))),"F",""))</f>
        <v/>
      </c>
      <c r="O59" s="44">
        <f>IF(OR($B59="",O$52=""),"",IF(AND(NETWORKDAYS(O$52,O$52,'Feriados'!$F$7:$F$22)=1,OR(AND(O$52&gt;='Mapa de férias'!$E$15,O$52&lt;='Mapa de férias'!$F$15),AND(O$52&gt;='Mapa de férias'!$G$15,O$52&lt;='Mapa de férias'!$H$15),AND(O$52&gt;='Mapa de férias'!$I$15,O$52&lt;='Mapa de férias'!$J$15))),"F",""))</f>
        <v/>
      </c>
      <c r="P59" s="44">
        <f>IF(OR($B59="",P$52=""),"",IF(AND(NETWORKDAYS(P$52,P$52,'Feriados'!$F$7:$F$22)=1,OR(AND(P$52&gt;='Mapa de férias'!$E$15,P$52&lt;='Mapa de férias'!$F$15),AND(P$52&gt;='Mapa de férias'!$G$15,P$52&lt;='Mapa de férias'!$H$15),AND(P$52&gt;='Mapa de férias'!$I$15,P$52&lt;='Mapa de férias'!$J$15))),"F",""))</f>
        <v/>
      </c>
      <c r="Q59" s="44">
        <f>IF(OR($B59="",Q$52=""),"",IF(AND(NETWORKDAYS(Q$52,Q$52,'Feriados'!$F$7:$F$22)=1,OR(AND(Q$52&gt;='Mapa de férias'!$E$15,Q$52&lt;='Mapa de férias'!$F$15),AND(Q$52&gt;='Mapa de férias'!$G$15,Q$52&lt;='Mapa de férias'!$H$15),AND(Q$52&gt;='Mapa de férias'!$I$15,Q$52&lt;='Mapa de férias'!$J$15))),"F",""))</f>
        <v/>
      </c>
      <c r="R59" s="44">
        <f>IF(OR($B59="",R$52=""),"",IF(AND(NETWORKDAYS(R$52,R$52,'Feriados'!$F$7:$F$22)=1,OR(AND(R$52&gt;='Mapa de férias'!$E$15,R$52&lt;='Mapa de férias'!$F$15),AND(R$52&gt;='Mapa de férias'!$G$15,R$52&lt;='Mapa de férias'!$H$15),AND(R$52&gt;='Mapa de férias'!$I$15,R$52&lt;='Mapa de férias'!$J$15))),"F",""))</f>
        <v/>
      </c>
      <c r="S59" s="44">
        <f>IF(OR($B59="",S$52=""),"",IF(AND(NETWORKDAYS(S$52,S$52,'Feriados'!$F$7:$F$22)=1,OR(AND(S$52&gt;='Mapa de férias'!$E$15,S$52&lt;='Mapa de férias'!$F$15),AND(S$52&gt;='Mapa de férias'!$G$15,S$52&lt;='Mapa de férias'!$H$15),AND(S$52&gt;='Mapa de férias'!$I$15,S$52&lt;='Mapa de férias'!$J$15))),"F",""))</f>
        <v/>
      </c>
      <c r="T59" s="44">
        <f>IF(OR($B59="",T$52=""),"",IF(AND(NETWORKDAYS(T$52,T$52,'Feriados'!$F$7:$F$22)=1,OR(AND(T$52&gt;='Mapa de férias'!$E$15,T$52&lt;='Mapa de férias'!$F$15),AND(T$52&gt;='Mapa de férias'!$G$15,T$52&lt;='Mapa de férias'!$H$15),AND(T$52&gt;='Mapa de férias'!$I$15,T$52&lt;='Mapa de férias'!$J$15))),"F",""))</f>
        <v/>
      </c>
      <c r="U59" s="44">
        <f>IF(OR($B59="",U$52=""),"",IF(AND(NETWORKDAYS(U$52,U$52,'Feriados'!$F$7:$F$22)=1,OR(AND(U$52&gt;='Mapa de férias'!$E$15,U$52&lt;='Mapa de férias'!$F$15),AND(U$52&gt;='Mapa de férias'!$G$15,U$52&lt;='Mapa de férias'!$H$15),AND(U$52&gt;='Mapa de férias'!$I$15,U$52&lt;='Mapa de férias'!$J$15))),"F",""))</f>
        <v/>
      </c>
      <c r="V59" s="44">
        <f>IF(OR($B59="",V$52=""),"",IF(AND(NETWORKDAYS(V$52,V$52,'Feriados'!$F$7:$F$22)=1,OR(AND(V$52&gt;='Mapa de férias'!$E$15,V$52&lt;='Mapa de férias'!$F$15),AND(V$52&gt;='Mapa de férias'!$G$15,V$52&lt;='Mapa de férias'!$H$15),AND(V$52&gt;='Mapa de férias'!$I$15,V$52&lt;='Mapa de férias'!$J$15))),"F",""))</f>
        <v/>
      </c>
      <c r="W59" s="44">
        <f>IF(OR($B59="",W$52=""),"",IF(AND(NETWORKDAYS(W$52,W$52,'Feriados'!$F$7:$F$22)=1,OR(AND(W$52&gt;='Mapa de férias'!$E$15,W$52&lt;='Mapa de férias'!$F$15),AND(W$52&gt;='Mapa de férias'!$G$15,W$52&lt;='Mapa de férias'!$H$15),AND(W$52&gt;='Mapa de férias'!$I$15,W$52&lt;='Mapa de férias'!$J$15))),"F",""))</f>
        <v/>
      </c>
      <c r="X59" s="44">
        <f>IF(OR($B59="",X$52=""),"",IF(AND(NETWORKDAYS(X$52,X$52,'Feriados'!$F$7:$F$22)=1,OR(AND(X$52&gt;='Mapa de férias'!$E$15,X$52&lt;='Mapa de férias'!$F$15),AND(X$52&gt;='Mapa de férias'!$G$15,X$52&lt;='Mapa de férias'!$H$15),AND(X$52&gt;='Mapa de férias'!$I$15,X$52&lt;='Mapa de férias'!$J$15))),"F",""))</f>
        <v/>
      </c>
      <c r="Y59" s="44">
        <f>IF(OR($B59="",Y$52=""),"",IF(AND(NETWORKDAYS(Y$52,Y$52,'Feriados'!$F$7:$F$22)=1,OR(AND(Y$52&gt;='Mapa de férias'!$E$15,Y$52&lt;='Mapa de férias'!$F$15),AND(Y$52&gt;='Mapa de férias'!$G$15,Y$52&lt;='Mapa de férias'!$H$15),AND(Y$52&gt;='Mapa de férias'!$I$15,Y$52&lt;='Mapa de férias'!$J$15))),"F",""))</f>
        <v/>
      </c>
      <c r="Z59" s="44">
        <f>IF(OR($B59="",Z$52=""),"",IF(AND(NETWORKDAYS(Z$52,Z$52,'Feriados'!$F$7:$F$22)=1,OR(AND(Z$52&gt;='Mapa de férias'!$E$15,Z$52&lt;='Mapa de férias'!$F$15),AND(Z$52&gt;='Mapa de férias'!$G$15,Z$52&lt;='Mapa de férias'!$H$15),AND(Z$52&gt;='Mapa de férias'!$I$15,Z$52&lt;='Mapa de férias'!$J$15))),"F",""))</f>
        <v/>
      </c>
      <c r="AA59" s="44">
        <f>IF(OR($B59="",AA$52=""),"",IF(AND(NETWORKDAYS(AA$52,AA$52,'Feriados'!$F$7:$F$22)=1,OR(AND(AA$52&gt;='Mapa de férias'!$E$15,AA$52&lt;='Mapa de férias'!$F$15),AND(AA$52&gt;='Mapa de férias'!$G$15,AA$52&lt;='Mapa de férias'!$H$15),AND(AA$52&gt;='Mapa de férias'!$I$15,AA$52&lt;='Mapa de férias'!$J$15))),"F",""))</f>
        <v/>
      </c>
      <c r="AB59" s="44">
        <f>IF(OR($B59="",AB$52=""),"",IF(AND(NETWORKDAYS(AB$52,AB$52,'Feriados'!$F$7:$F$22)=1,OR(AND(AB$52&gt;='Mapa de férias'!$E$15,AB$52&lt;='Mapa de férias'!$F$15),AND(AB$52&gt;='Mapa de férias'!$G$15,AB$52&lt;='Mapa de férias'!$H$15),AND(AB$52&gt;='Mapa de férias'!$I$15,AB$52&lt;='Mapa de férias'!$J$15))),"F",""))</f>
        <v/>
      </c>
      <c r="AC59" s="44">
        <f>IF(OR($B59="",AC$52=""),"",IF(AND(NETWORKDAYS(AC$52,AC$52,'Feriados'!$F$7:$F$22)=1,OR(AND(AC$52&gt;='Mapa de férias'!$E$15,AC$52&lt;='Mapa de férias'!$F$15),AND(AC$52&gt;='Mapa de férias'!$G$15,AC$52&lt;='Mapa de férias'!$H$15),AND(AC$52&gt;='Mapa de férias'!$I$15,AC$52&lt;='Mapa de férias'!$J$15))),"F",""))</f>
        <v/>
      </c>
      <c r="AD59" s="44">
        <f>IF(OR($B59="",AD$52=""),"",IF(AND(NETWORKDAYS(AD$52,AD$52,'Feriados'!$F$7:$F$22)=1,OR(AND(AD$52&gt;='Mapa de férias'!$E$15,AD$52&lt;='Mapa de férias'!$F$15),AND(AD$52&gt;='Mapa de férias'!$G$15,AD$52&lt;='Mapa de férias'!$H$15),AND(AD$52&gt;='Mapa de férias'!$I$15,AD$52&lt;='Mapa de férias'!$J$15))),"F",""))</f>
        <v/>
      </c>
      <c r="AE59" s="44">
        <f>IF(OR($B59="",AE$52=""),"",IF(AND(NETWORKDAYS(AE$52,AE$52,'Feriados'!$F$7:$F$22)=1,OR(AND(AE$52&gt;='Mapa de férias'!$E$15,AE$52&lt;='Mapa de férias'!$F$15),AND(AE$52&gt;='Mapa de férias'!$G$15,AE$52&lt;='Mapa de férias'!$H$15),AND(AE$52&gt;='Mapa de férias'!$I$15,AE$52&lt;='Mapa de férias'!$J$15))),"F",""))</f>
        <v/>
      </c>
      <c r="AF59" s="44">
        <f>IF(OR($B59="",AF$52=""),"",IF(AND(NETWORKDAYS(AF$52,AF$52,'Feriados'!$F$7:$F$22)=1,OR(AND(AF$52&gt;='Mapa de férias'!$E$15,AF$52&lt;='Mapa de férias'!$F$15),AND(AF$52&gt;='Mapa de férias'!$G$15,AF$52&lt;='Mapa de férias'!$H$15),AND(AF$52&gt;='Mapa de férias'!$I$15,AF$52&lt;='Mapa de férias'!$J$15))),"F",""))</f>
        <v/>
      </c>
      <c r="AG59" s="44">
        <f>IF(OR($B59="",AG$52=""),"",IF(AND(NETWORKDAYS(AG$52,AG$52,'Feriados'!$F$7:$F$22)=1,OR(AND(AG$52&gt;='Mapa de férias'!$E$15,AG$52&lt;='Mapa de férias'!$F$15),AND(AG$52&gt;='Mapa de férias'!$G$15,AG$52&lt;='Mapa de férias'!$H$15),AND(AG$52&gt;='Mapa de férias'!$I$15,AG$52&lt;='Mapa de férias'!$J$15))),"F",""))</f>
        <v/>
      </c>
      <c r="AH59" s="45">
        <f>IF($B59="","",COUNTIF(C59:AG59,"F"))</f>
        <v/>
      </c>
    </row>
    <row r="60" ht="15" customHeight="1">
      <c r="A60" s="42" t="n">
        <v>7</v>
      </c>
      <c r="B60" s="43">
        <f>IF('Mapa de férias'!$B$16="","",'Mapa de férias'!$B$16)</f>
        <v/>
      </c>
      <c r="C60" s="44">
        <f>IF(OR($B60="",C$52=""),"",IF(AND(NETWORKDAYS(C$52,C$52,'Feriados'!$F$7:$F$22)=1,OR(AND(C$52&gt;='Mapa de férias'!$E$16,C$52&lt;='Mapa de férias'!$F$16),AND(C$52&gt;='Mapa de férias'!$G$16,C$52&lt;='Mapa de férias'!$H$16),AND(C$52&gt;='Mapa de férias'!$I$16,C$52&lt;='Mapa de férias'!$J$16))),"F",""))</f>
        <v/>
      </c>
      <c r="D60" s="44">
        <f>IF(OR($B60="",D$52=""),"",IF(AND(NETWORKDAYS(D$52,D$52,'Feriados'!$F$7:$F$22)=1,OR(AND(D$52&gt;='Mapa de férias'!$E$16,D$52&lt;='Mapa de férias'!$F$16),AND(D$52&gt;='Mapa de férias'!$G$16,D$52&lt;='Mapa de férias'!$H$16),AND(D$52&gt;='Mapa de férias'!$I$16,D$52&lt;='Mapa de férias'!$J$16))),"F",""))</f>
        <v/>
      </c>
      <c r="E60" s="44">
        <f>IF(OR($B60="",E$52=""),"",IF(AND(NETWORKDAYS(E$52,E$52,'Feriados'!$F$7:$F$22)=1,OR(AND(E$52&gt;='Mapa de férias'!$E$16,E$52&lt;='Mapa de férias'!$F$16),AND(E$52&gt;='Mapa de férias'!$G$16,E$52&lt;='Mapa de férias'!$H$16),AND(E$52&gt;='Mapa de férias'!$I$16,E$52&lt;='Mapa de férias'!$J$16))),"F",""))</f>
        <v/>
      </c>
      <c r="F60" s="44">
        <f>IF(OR($B60="",F$52=""),"",IF(AND(NETWORKDAYS(F$52,F$52,'Feriados'!$F$7:$F$22)=1,OR(AND(F$52&gt;='Mapa de férias'!$E$16,F$52&lt;='Mapa de férias'!$F$16),AND(F$52&gt;='Mapa de férias'!$G$16,F$52&lt;='Mapa de férias'!$H$16),AND(F$52&gt;='Mapa de férias'!$I$16,F$52&lt;='Mapa de férias'!$J$16))),"F",""))</f>
        <v/>
      </c>
      <c r="G60" s="44">
        <f>IF(OR($B60="",G$52=""),"",IF(AND(NETWORKDAYS(G$52,G$52,'Feriados'!$F$7:$F$22)=1,OR(AND(G$52&gt;='Mapa de férias'!$E$16,G$52&lt;='Mapa de férias'!$F$16),AND(G$52&gt;='Mapa de férias'!$G$16,G$52&lt;='Mapa de férias'!$H$16),AND(G$52&gt;='Mapa de férias'!$I$16,G$52&lt;='Mapa de férias'!$J$16))),"F",""))</f>
        <v/>
      </c>
      <c r="H60" s="44">
        <f>IF(OR($B60="",H$52=""),"",IF(AND(NETWORKDAYS(H$52,H$52,'Feriados'!$F$7:$F$22)=1,OR(AND(H$52&gt;='Mapa de férias'!$E$16,H$52&lt;='Mapa de férias'!$F$16),AND(H$52&gt;='Mapa de férias'!$G$16,H$52&lt;='Mapa de férias'!$H$16),AND(H$52&gt;='Mapa de férias'!$I$16,H$52&lt;='Mapa de férias'!$J$16))),"F",""))</f>
        <v/>
      </c>
      <c r="I60" s="44">
        <f>IF(OR($B60="",I$52=""),"",IF(AND(NETWORKDAYS(I$52,I$52,'Feriados'!$F$7:$F$22)=1,OR(AND(I$52&gt;='Mapa de férias'!$E$16,I$52&lt;='Mapa de férias'!$F$16),AND(I$52&gt;='Mapa de férias'!$G$16,I$52&lt;='Mapa de férias'!$H$16),AND(I$52&gt;='Mapa de férias'!$I$16,I$52&lt;='Mapa de férias'!$J$16))),"F",""))</f>
        <v/>
      </c>
      <c r="J60" s="44">
        <f>IF(OR($B60="",J$52=""),"",IF(AND(NETWORKDAYS(J$52,J$52,'Feriados'!$F$7:$F$22)=1,OR(AND(J$52&gt;='Mapa de férias'!$E$16,J$52&lt;='Mapa de férias'!$F$16),AND(J$52&gt;='Mapa de férias'!$G$16,J$52&lt;='Mapa de férias'!$H$16),AND(J$52&gt;='Mapa de férias'!$I$16,J$52&lt;='Mapa de férias'!$J$16))),"F",""))</f>
        <v/>
      </c>
      <c r="K60" s="44">
        <f>IF(OR($B60="",K$52=""),"",IF(AND(NETWORKDAYS(K$52,K$52,'Feriados'!$F$7:$F$22)=1,OR(AND(K$52&gt;='Mapa de férias'!$E$16,K$52&lt;='Mapa de férias'!$F$16),AND(K$52&gt;='Mapa de férias'!$G$16,K$52&lt;='Mapa de férias'!$H$16),AND(K$52&gt;='Mapa de férias'!$I$16,K$52&lt;='Mapa de férias'!$J$16))),"F",""))</f>
        <v/>
      </c>
      <c r="L60" s="44">
        <f>IF(OR($B60="",L$52=""),"",IF(AND(NETWORKDAYS(L$52,L$52,'Feriados'!$F$7:$F$22)=1,OR(AND(L$52&gt;='Mapa de férias'!$E$16,L$52&lt;='Mapa de férias'!$F$16),AND(L$52&gt;='Mapa de férias'!$G$16,L$52&lt;='Mapa de férias'!$H$16),AND(L$52&gt;='Mapa de férias'!$I$16,L$52&lt;='Mapa de férias'!$J$16))),"F",""))</f>
        <v/>
      </c>
      <c r="M60" s="44">
        <f>IF(OR($B60="",M$52=""),"",IF(AND(NETWORKDAYS(M$52,M$52,'Feriados'!$F$7:$F$22)=1,OR(AND(M$52&gt;='Mapa de férias'!$E$16,M$52&lt;='Mapa de férias'!$F$16),AND(M$52&gt;='Mapa de férias'!$G$16,M$52&lt;='Mapa de férias'!$H$16),AND(M$52&gt;='Mapa de férias'!$I$16,M$52&lt;='Mapa de férias'!$J$16))),"F",""))</f>
        <v/>
      </c>
      <c r="N60" s="44">
        <f>IF(OR($B60="",N$52=""),"",IF(AND(NETWORKDAYS(N$52,N$52,'Feriados'!$F$7:$F$22)=1,OR(AND(N$52&gt;='Mapa de férias'!$E$16,N$52&lt;='Mapa de férias'!$F$16),AND(N$52&gt;='Mapa de férias'!$G$16,N$52&lt;='Mapa de férias'!$H$16),AND(N$52&gt;='Mapa de férias'!$I$16,N$52&lt;='Mapa de férias'!$J$16))),"F",""))</f>
        <v/>
      </c>
      <c r="O60" s="44">
        <f>IF(OR($B60="",O$52=""),"",IF(AND(NETWORKDAYS(O$52,O$52,'Feriados'!$F$7:$F$22)=1,OR(AND(O$52&gt;='Mapa de férias'!$E$16,O$52&lt;='Mapa de férias'!$F$16),AND(O$52&gt;='Mapa de férias'!$G$16,O$52&lt;='Mapa de férias'!$H$16),AND(O$52&gt;='Mapa de férias'!$I$16,O$52&lt;='Mapa de férias'!$J$16))),"F",""))</f>
        <v/>
      </c>
      <c r="P60" s="44">
        <f>IF(OR($B60="",P$52=""),"",IF(AND(NETWORKDAYS(P$52,P$52,'Feriados'!$F$7:$F$22)=1,OR(AND(P$52&gt;='Mapa de férias'!$E$16,P$52&lt;='Mapa de férias'!$F$16),AND(P$52&gt;='Mapa de férias'!$G$16,P$52&lt;='Mapa de férias'!$H$16),AND(P$52&gt;='Mapa de férias'!$I$16,P$52&lt;='Mapa de férias'!$J$16))),"F",""))</f>
        <v/>
      </c>
      <c r="Q60" s="44">
        <f>IF(OR($B60="",Q$52=""),"",IF(AND(NETWORKDAYS(Q$52,Q$52,'Feriados'!$F$7:$F$22)=1,OR(AND(Q$52&gt;='Mapa de férias'!$E$16,Q$52&lt;='Mapa de férias'!$F$16),AND(Q$52&gt;='Mapa de férias'!$G$16,Q$52&lt;='Mapa de férias'!$H$16),AND(Q$52&gt;='Mapa de férias'!$I$16,Q$52&lt;='Mapa de férias'!$J$16))),"F",""))</f>
        <v/>
      </c>
      <c r="R60" s="44">
        <f>IF(OR($B60="",R$52=""),"",IF(AND(NETWORKDAYS(R$52,R$52,'Feriados'!$F$7:$F$22)=1,OR(AND(R$52&gt;='Mapa de férias'!$E$16,R$52&lt;='Mapa de férias'!$F$16),AND(R$52&gt;='Mapa de férias'!$G$16,R$52&lt;='Mapa de férias'!$H$16),AND(R$52&gt;='Mapa de férias'!$I$16,R$52&lt;='Mapa de férias'!$J$16))),"F",""))</f>
        <v/>
      </c>
      <c r="S60" s="44">
        <f>IF(OR($B60="",S$52=""),"",IF(AND(NETWORKDAYS(S$52,S$52,'Feriados'!$F$7:$F$22)=1,OR(AND(S$52&gt;='Mapa de férias'!$E$16,S$52&lt;='Mapa de férias'!$F$16),AND(S$52&gt;='Mapa de férias'!$G$16,S$52&lt;='Mapa de férias'!$H$16),AND(S$52&gt;='Mapa de férias'!$I$16,S$52&lt;='Mapa de férias'!$J$16))),"F",""))</f>
        <v/>
      </c>
      <c r="T60" s="44">
        <f>IF(OR($B60="",T$52=""),"",IF(AND(NETWORKDAYS(T$52,T$52,'Feriados'!$F$7:$F$22)=1,OR(AND(T$52&gt;='Mapa de férias'!$E$16,T$52&lt;='Mapa de férias'!$F$16),AND(T$52&gt;='Mapa de férias'!$G$16,T$52&lt;='Mapa de férias'!$H$16),AND(T$52&gt;='Mapa de férias'!$I$16,T$52&lt;='Mapa de férias'!$J$16))),"F",""))</f>
        <v/>
      </c>
      <c r="U60" s="44">
        <f>IF(OR($B60="",U$52=""),"",IF(AND(NETWORKDAYS(U$52,U$52,'Feriados'!$F$7:$F$22)=1,OR(AND(U$52&gt;='Mapa de férias'!$E$16,U$52&lt;='Mapa de férias'!$F$16),AND(U$52&gt;='Mapa de férias'!$G$16,U$52&lt;='Mapa de férias'!$H$16),AND(U$52&gt;='Mapa de férias'!$I$16,U$52&lt;='Mapa de férias'!$J$16))),"F",""))</f>
        <v/>
      </c>
      <c r="V60" s="44">
        <f>IF(OR($B60="",V$52=""),"",IF(AND(NETWORKDAYS(V$52,V$52,'Feriados'!$F$7:$F$22)=1,OR(AND(V$52&gt;='Mapa de férias'!$E$16,V$52&lt;='Mapa de férias'!$F$16),AND(V$52&gt;='Mapa de férias'!$G$16,V$52&lt;='Mapa de férias'!$H$16),AND(V$52&gt;='Mapa de férias'!$I$16,V$52&lt;='Mapa de férias'!$J$16))),"F",""))</f>
        <v/>
      </c>
      <c r="W60" s="44">
        <f>IF(OR($B60="",W$52=""),"",IF(AND(NETWORKDAYS(W$52,W$52,'Feriados'!$F$7:$F$22)=1,OR(AND(W$52&gt;='Mapa de férias'!$E$16,W$52&lt;='Mapa de férias'!$F$16),AND(W$52&gt;='Mapa de férias'!$G$16,W$52&lt;='Mapa de férias'!$H$16),AND(W$52&gt;='Mapa de férias'!$I$16,W$52&lt;='Mapa de férias'!$J$16))),"F",""))</f>
        <v/>
      </c>
      <c r="X60" s="44">
        <f>IF(OR($B60="",X$52=""),"",IF(AND(NETWORKDAYS(X$52,X$52,'Feriados'!$F$7:$F$22)=1,OR(AND(X$52&gt;='Mapa de férias'!$E$16,X$52&lt;='Mapa de férias'!$F$16),AND(X$52&gt;='Mapa de férias'!$G$16,X$52&lt;='Mapa de férias'!$H$16),AND(X$52&gt;='Mapa de férias'!$I$16,X$52&lt;='Mapa de férias'!$J$16))),"F",""))</f>
        <v/>
      </c>
      <c r="Y60" s="44">
        <f>IF(OR($B60="",Y$52=""),"",IF(AND(NETWORKDAYS(Y$52,Y$52,'Feriados'!$F$7:$F$22)=1,OR(AND(Y$52&gt;='Mapa de férias'!$E$16,Y$52&lt;='Mapa de férias'!$F$16),AND(Y$52&gt;='Mapa de férias'!$G$16,Y$52&lt;='Mapa de férias'!$H$16),AND(Y$52&gt;='Mapa de férias'!$I$16,Y$52&lt;='Mapa de férias'!$J$16))),"F",""))</f>
        <v/>
      </c>
      <c r="Z60" s="44">
        <f>IF(OR($B60="",Z$52=""),"",IF(AND(NETWORKDAYS(Z$52,Z$52,'Feriados'!$F$7:$F$22)=1,OR(AND(Z$52&gt;='Mapa de férias'!$E$16,Z$52&lt;='Mapa de férias'!$F$16),AND(Z$52&gt;='Mapa de férias'!$G$16,Z$52&lt;='Mapa de férias'!$H$16),AND(Z$52&gt;='Mapa de férias'!$I$16,Z$52&lt;='Mapa de férias'!$J$16))),"F",""))</f>
        <v/>
      </c>
      <c r="AA60" s="44">
        <f>IF(OR($B60="",AA$52=""),"",IF(AND(NETWORKDAYS(AA$52,AA$52,'Feriados'!$F$7:$F$22)=1,OR(AND(AA$52&gt;='Mapa de férias'!$E$16,AA$52&lt;='Mapa de férias'!$F$16),AND(AA$52&gt;='Mapa de férias'!$G$16,AA$52&lt;='Mapa de férias'!$H$16),AND(AA$52&gt;='Mapa de férias'!$I$16,AA$52&lt;='Mapa de férias'!$J$16))),"F",""))</f>
        <v/>
      </c>
      <c r="AB60" s="44">
        <f>IF(OR($B60="",AB$52=""),"",IF(AND(NETWORKDAYS(AB$52,AB$52,'Feriados'!$F$7:$F$22)=1,OR(AND(AB$52&gt;='Mapa de férias'!$E$16,AB$52&lt;='Mapa de férias'!$F$16),AND(AB$52&gt;='Mapa de férias'!$G$16,AB$52&lt;='Mapa de férias'!$H$16),AND(AB$52&gt;='Mapa de férias'!$I$16,AB$52&lt;='Mapa de férias'!$J$16))),"F",""))</f>
        <v/>
      </c>
      <c r="AC60" s="44">
        <f>IF(OR($B60="",AC$52=""),"",IF(AND(NETWORKDAYS(AC$52,AC$52,'Feriados'!$F$7:$F$22)=1,OR(AND(AC$52&gt;='Mapa de férias'!$E$16,AC$52&lt;='Mapa de férias'!$F$16),AND(AC$52&gt;='Mapa de férias'!$G$16,AC$52&lt;='Mapa de férias'!$H$16),AND(AC$52&gt;='Mapa de férias'!$I$16,AC$52&lt;='Mapa de férias'!$J$16))),"F",""))</f>
        <v/>
      </c>
      <c r="AD60" s="44">
        <f>IF(OR($B60="",AD$52=""),"",IF(AND(NETWORKDAYS(AD$52,AD$52,'Feriados'!$F$7:$F$22)=1,OR(AND(AD$52&gt;='Mapa de férias'!$E$16,AD$52&lt;='Mapa de férias'!$F$16),AND(AD$52&gt;='Mapa de férias'!$G$16,AD$52&lt;='Mapa de férias'!$H$16),AND(AD$52&gt;='Mapa de férias'!$I$16,AD$52&lt;='Mapa de férias'!$J$16))),"F",""))</f>
        <v/>
      </c>
      <c r="AE60" s="44">
        <f>IF(OR($B60="",AE$52=""),"",IF(AND(NETWORKDAYS(AE$52,AE$52,'Feriados'!$F$7:$F$22)=1,OR(AND(AE$52&gt;='Mapa de férias'!$E$16,AE$52&lt;='Mapa de férias'!$F$16),AND(AE$52&gt;='Mapa de férias'!$G$16,AE$52&lt;='Mapa de férias'!$H$16),AND(AE$52&gt;='Mapa de férias'!$I$16,AE$52&lt;='Mapa de férias'!$J$16))),"F",""))</f>
        <v/>
      </c>
      <c r="AF60" s="44">
        <f>IF(OR($B60="",AF$52=""),"",IF(AND(NETWORKDAYS(AF$52,AF$52,'Feriados'!$F$7:$F$22)=1,OR(AND(AF$52&gt;='Mapa de férias'!$E$16,AF$52&lt;='Mapa de férias'!$F$16),AND(AF$52&gt;='Mapa de férias'!$G$16,AF$52&lt;='Mapa de férias'!$H$16),AND(AF$52&gt;='Mapa de férias'!$I$16,AF$52&lt;='Mapa de férias'!$J$16))),"F",""))</f>
        <v/>
      </c>
      <c r="AG60" s="44">
        <f>IF(OR($B60="",AG$52=""),"",IF(AND(NETWORKDAYS(AG$52,AG$52,'Feriados'!$F$7:$F$22)=1,OR(AND(AG$52&gt;='Mapa de férias'!$E$16,AG$52&lt;='Mapa de férias'!$F$16),AND(AG$52&gt;='Mapa de férias'!$G$16,AG$52&lt;='Mapa de férias'!$H$16),AND(AG$52&gt;='Mapa de férias'!$I$16,AG$52&lt;='Mapa de férias'!$J$16))),"F",""))</f>
        <v/>
      </c>
      <c r="AH60" s="45">
        <f>IF($B60="","",COUNTIF(C60:AG60,"F"))</f>
        <v/>
      </c>
    </row>
    <row r="61" ht="15" customHeight="1">
      <c r="A61" s="42" t="n">
        <v>8</v>
      </c>
      <c r="B61" s="43">
        <f>IF('Mapa de férias'!$B$17="","",'Mapa de férias'!$B$17)</f>
        <v/>
      </c>
      <c r="C61" s="44">
        <f>IF(OR($B61="",C$52=""),"",IF(AND(NETWORKDAYS(C$52,C$52,'Feriados'!$F$7:$F$22)=1,OR(AND(C$52&gt;='Mapa de férias'!$E$17,C$52&lt;='Mapa de férias'!$F$17),AND(C$52&gt;='Mapa de férias'!$G$17,C$52&lt;='Mapa de férias'!$H$17),AND(C$52&gt;='Mapa de férias'!$I$17,C$52&lt;='Mapa de férias'!$J$17))),"F",""))</f>
        <v/>
      </c>
      <c r="D61" s="44">
        <f>IF(OR($B61="",D$52=""),"",IF(AND(NETWORKDAYS(D$52,D$52,'Feriados'!$F$7:$F$22)=1,OR(AND(D$52&gt;='Mapa de férias'!$E$17,D$52&lt;='Mapa de férias'!$F$17),AND(D$52&gt;='Mapa de férias'!$G$17,D$52&lt;='Mapa de férias'!$H$17),AND(D$52&gt;='Mapa de férias'!$I$17,D$52&lt;='Mapa de férias'!$J$17))),"F",""))</f>
        <v/>
      </c>
      <c r="E61" s="44">
        <f>IF(OR($B61="",E$52=""),"",IF(AND(NETWORKDAYS(E$52,E$52,'Feriados'!$F$7:$F$22)=1,OR(AND(E$52&gt;='Mapa de férias'!$E$17,E$52&lt;='Mapa de férias'!$F$17),AND(E$52&gt;='Mapa de férias'!$G$17,E$52&lt;='Mapa de férias'!$H$17),AND(E$52&gt;='Mapa de férias'!$I$17,E$52&lt;='Mapa de férias'!$J$17))),"F",""))</f>
        <v/>
      </c>
      <c r="F61" s="44">
        <f>IF(OR($B61="",F$52=""),"",IF(AND(NETWORKDAYS(F$52,F$52,'Feriados'!$F$7:$F$22)=1,OR(AND(F$52&gt;='Mapa de férias'!$E$17,F$52&lt;='Mapa de férias'!$F$17),AND(F$52&gt;='Mapa de férias'!$G$17,F$52&lt;='Mapa de férias'!$H$17),AND(F$52&gt;='Mapa de férias'!$I$17,F$52&lt;='Mapa de férias'!$J$17))),"F",""))</f>
        <v/>
      </c>
      <c r="G61" s="44">
        <f>IF(OR($B61="",G$52=""),"",IF(AND(NETWORKDAYS(G$52,G$52,'Feriados'!$F$7:$F$22)=1,OR(AND(G$52&gt;='Mapa de férias'!$E$17,G$52&lt;='Mapa de férias'!$F$17),AND(G$52&gt;='Mapa de férias'!$G$17,G$52&lt;='Mapa de férias'!$H$17),AND(G$52&gt;='Mapa de férias'!$I$17,G$52&lt;='Mapa de férias'!$J$17))),"F",""))</f>
        <v/>
      </c>
      <c r="H61" s="44">
        <f>IF(OR($B61="",H$52=""),"",IF(AND(NETWORKDAYS(H$52,H$52,'Feriados'!$F$7:$F$22)=1,OR(AND(H$52&gt;='Mapa de férias'!$E$17,H$52&lt;='Mapa de férias'!$F$17),AND(H$52&gt;='Mapa de férias'!$G$17,H$52&lt;='Mapa de férias'!$H$17),AND(H$52&gt;='Mapa de férias'!$I$17,H$52&lt;='Mapa de férias'!$J$17))),"F",""))</f>
        <v/>
      </c>
      <c r="I61" s="44">
        <f>IF(OR($B61="",I$52=""),"",IF(AND(NETWORKDAYS(I$52,I$52,'Feriados'!$F$7:$F$22)=1,OR(AND(I$52&gt;='Mapa de férias'!$E$17,I$52&lt;='Mapa de férias'!$F$17),AND(I$52&gt;='Mapa de férias'!$G$17,I$52&lt;='Mapa de férias'!$H$17),AND(I$52&gt;='Mapa de férias'!$I$17,I$52&lt;='Mapa de férias'!$J$17))),"F",""))</f>
        <v/>
      </c>
      <c r="J61" s="44">
        <f>IF(OR($B61="",J$52=""),"",IF(AND(NETWORKDAYS(J$52,J$52,'Feriados'!$F$7:$F$22)=1,OR(AND(J$52&gt;='Mapa de férias'!$E$17,J$52&lt;='Mapa de férias'!$F$17),AND(J$52&gt;='Mapa de férias'!$G$17,J$52&lt;='Mapa de férias'!$H$17),AND(J$52&gt;='Mapa de férias'!$I$17,J$52&lt;='Mapa de férias'!$J$17))),"F",""))</f>
        <v/>
      </c>
      <c r="K61" s="44">
        <f>IF(OR($B61="",K$52=""),"",IF(AND(NETWORKDAYS(K$52,K$52,'Feriados'!$F$7:$F$22)=1,OR(AND(K$52&gt;='Mapa de férias'!$E$17,K$52&lt;='Mapa de férias'!$F$17),AND(K$52&gt;='Mapa de férias'!$G$17,K$52&lt;='Mapa de férias'!$H$17),AND(K$52&gt;='Mapa de férias'!$I$17,K$52&lt;='Mapa de férias'!$J$17))),"F",""))</f>
        <v/>
      </c>
      <c r="L61" s="44">
        <f>IF(OR($B61="",L$52=""),"",IF(AND(NETWORKDAYS(L$52,L$52,'Feriados'!$F$7:$F$22)=1,OR(AND(L$52&gt;='Mapa de férias'!$E$17,L$52&lt;='Mapa de férias'!$F$17),AND(L$52&gt;='Mapa de férias'!$G$17,L$52&lt;='Mapa de férias'!$H$17),AND(L$52&gt;='Mapa de férias'!$I$17,L$52&lt;='Mapa de férias'!$J$17))),"F",""))</f>
        <v/>
      </c>
      <c r="M61" s="44">
        <f>IF(OR($B61="",M$52=""),"",IF(AND(NETWORKDAYS(M$52,M$52,'Feriados'!$F$7:$F$22)=1,OR(AND(M$52&gt;='Mapa de férias'!$E$17,M$52&lt;='Mapa de férias'!$F$17),AND(M$52&gt;='Mapa de férias'!$G$17,M$52&lt;='Mapa de férias'!$H$17),AND(M$52&gt;='Mapa de férias'!$I$17,M$52&lt;='Mapa de férias'!$J$17))),"F",""))</f>
        <v/>
      </c>
      <c r="N61" s="44">
        <f>IF(OR($B61="",N$52=""),"",IF(AND(NETWORKDAYS(N$52,N$52,'Feriados'!$F$7:$F$22)=1,OR(AND(N$52&gt;='Mapa de férias'!$E$17,N$52&lt;='Mapa de férias'!$F$17),AND(N$52&gt;='Mapa de férias'!$G$17,N$52&lt;='Mapa de férias'!$H$17),AND(N$52&gt;='Mapa de férias'!$I$17,N$52&lt;='Mapa de férias'!$J$17))),"F",""))</f>
        <v/>
      </c>
      <c r="O61" s="44">
        <f>IF(OR($B61="",O$52=""),"",IF(AND(NETWORKDAYS(O$52,O$52,'Feriados'!$F$7:$F$22)=1,OR(AND(O$52&gt;='Mapa de férias'!$E$17,O$52&lt;='Mapa de férias'!$F$17),AND(O$52&gt;='Mapa de férias'!$G$17,O$52&lt;='Mapa de férias'!$H$17),AND(O$52&gt;='Mapa de férias'!$I$17,O$52&lt;='Mapa de férias'!$J$17))),"F",""))</f>
        <v/>
      </c>
      <c r="P61" s="44">
        <f>IF(OR($B61="",P$52=""),"",IF(AND(NETWORKDAYS(P$52,P$52,'Feriados'!$F$7:$F$22)=1,OR(AND(P$52&gt;='Mapa de férias'!$E$17,P$52&lt;='Mapa de férias'!$F$17),AND(P$52&gt;='Mapa de férias'!$G$17,P$52&lt;='Mapa de férias'!$H$17),AND(P$52&gt;='Mapa de férias'!$I$17,P$52&lt;='Mapa de férias'!$J$17))),"F",""))</f>
        <v/>
      </c>
      <c r="Q61" s="44">
        <f>IF(OR($B61="",Q$52=""),"",IF(AND(NETWORKDAYS(Q$52,Q$52,'Feriados'!$F$7:$F$22)=1,OR(AND(Q$52&gt;='Mapa de férias'!$E$17,Q$52&lt;='Mapa de férias'!$F$17),AND(Q$52&gt;='Mapa de férias'!$G$17,Q$52&lt;='Mapa de férias'!$H$17),AND(Q$52&gt;='Mapa de férias'!$I$17,Q$52&lt;='Mapa de férias'!$J$17))),"F",""))</f>
        <v/>
      </c>
      <c r="R61" s="44">
        <f>IF(OR($B61="",R$52=""),"",IF(AND(NETWORKDAYS(R$52,R$52,'Feriados'!$F$7:$F$22)=1,OR(AND(R$52&gt;='Mapa de férias'!$E$17,R$52&lt;='Mapa de férias'!$F$17),AND(R$52&gt;='Mapa de férias'!$G$17,R$52&lt;='Mapa de férias'!$H$17),AND(R$52&gt;='Mapa de férias'!$I$17,R$52&lt;='Mapa de férias'!$J$17))),"F",""))</f>
        <v/>
      </c>
      <c r="S61" s="44">
        <f>IF(OR($B61="",S$52=""),"",IF(AND(NETWORKDAYS(S$52,S$52,'Feriados'!$F$7:$F$22)=1,OR(AND(S$52&gt;='Mapa de férias'!$E$17,S$52&lt;='Mapa de férias'!$F$17),AND(S$52&gt;='Mapa de férias'!$G$17,S$52&lt;='Mapa de férias'!$H$17),AND(S$52&gt;='Mapa de férias'!$I$17,S$52&lt;='Mapa de férias'!$J$17))),"F",""))</f>
        <v/>
      </c>
      <c r="T61" s="44">
        <f>IF(OR($B61="",T$52=""),"",IF(AND(NETWORKDAYS(T$52,T$52,'Feriados'!$F$7:$F$22)=1,OR(AND(T$52&gt;='Mapa de férias'!$E$17,T$52&lt;='Mapa de férias'!$F$17),AND(T$52&gt;='Mapa de férias'!$G$17,T$52&lt;='Mapa de férias'!$H$17),AND(T$52&gt;='Mapa de férias'!$I$17,T$52&lt;='Mapa de férias'!$J$17))),"F",""))</f>
        <v/>
      </c>
      <c r="U61" s="44">
        <f>IF(OR($B61="",U$52=""),"",IF(AND(NETWORKDAYS(U$52,U$52,'Feriados'!$F$7:$F$22)=1,OR(AND(U$52&gt;='Mapa de férias'!$E$17,U$52&lt;='Mapa de férias'!$F$17),AND(U$52&gt;='Mapa de férias'!$G$17,U$52&lt;='Mapa de férias'!$H$17),AND(U$52&gt;='Mapa de férias'!$I$17,U$52&lt;='Mapa de férias'!$J$17))),"F",""))</f>
        <v/>
      </c>
      <c r="V61" s="44">
        <f>IF(OR($B61="",V$52=""),"",IF(AND(NETWORKDAYS(V$52,V$52,'Feriados'!$F$7:$F$22)=1,OR(AND(V$52&gt;='Mapa de férias'!$E$17,V$52&lt;='Mapa de férias'!$F$17),AND(V$52&gt;='Mapa de férias'!$G$17,V$52&lt;='Mapa de férias'!$H$17),AND(V$52&gt;='Mapa de férias'!$I$17,V$52&lt;='Mapa de férias'!$J$17))),"F",""))</f>
        <v/>
      </c>
      <c r="W61" s="44">
        <f>IF(OR($B61="",W$52=""),"",IF(AND(NETWORKDAYS(W$52,W$52,'Feriados'!$F$7:$F$22)=1,OR(AND(W$52&gt;='Mapa de férias'!$E$17,W$52&lt;='Mapa de férias'!$F$17),AND(W$52&gt;='Mapa de férias'!$G$17,W$52&lt;='Mapa de férias'!$H$17),AND(W$52&gt;='Mapa de férias'!$I$17,W$52&lt;='Mapa de férias'!$J$17))),"F",""))</f>
        <v/>
      </c>
      <c r="X61" s="44">
        <f>IF(OR($B61="",X$52=""),"",IF(AND(NETWORKDAYS(X$52,X$52,'Feriados'!$F$7:$F$22)=1,OR(AND(X$52&gt;='Mapa de férias'!$E$17,X$52&lt;='Mapa de férias'!$F$17),AND(X$52&gt;='Mapa de férias'!$G$17,X$52&lt;='Mapa de férias'!$H$17),AND(X$52&gt;='Mapa de férias'!$I$17,X$52&lt;='Mapa de férias'!$J$17))),"F",""))</f>
        <v/>
      </c>
      <c r="Y61" s="44">
        <f>IF(OR($B61="",Y$52=""),"",IF(AND(NETWORKDAYS(Y$52,Y$52,'Feriados'!$F$7:$F$22)=1,OR(AND(Y$52&gt;='Mapa de férias'!$E$17,Y$52&lt;='Mapa de férias'!$F$17),AND(Y$52&gt;='Mapa de férias'!$G$17,Y$52&lt;='Mapa de férias'!$H$17),AND(Y$52&gt;='Mapa de férias'!$I$17,Y$52&lt;='Mapa de férias'!$J$17))),"F",""))</f>
        <v/>
      </c>
      <c r="Z61" s="44">
        <f>IF(OR($B61="",Z$52=""),"",IF(AND(NETWORKDAYS(Z$52,Z$52,'Feriados'!$F$7:$F$22)=1,OR(AND(Z$52&gt;='Mapa de férias'!$E$17,Z$52&lt;='Mapa de férias'!$F$17),AND(Z$52&gt;='Mapa de férias'!$G$17,Z$52&lt;='Mapa de férias'!$H$17),AND(Z$52&gt;='Mapa de férias'!$I$17,Z$52&lt;='Mapa de férias'!$J$17))),"F",""))</f>
        <v/>
      </c>
      <c r="AA61" s="44">
        <f>IF(OR($B61="",AA$52=""),"",IF(AND(NETWORKDAYS(AA$52,AA$52,'Feriados'!$F$7:$F$22)=1,OR(AND(AA$52&gt;='Mapa de férias'!$E$17,AA$52&lt;='Mapa de férias'!$F$17),AND(AA$52&gt;='Mapa de férias'!$G$17,AA$52&lt;='Mapa de férias'!$H$17),AND(AA$52&gt;='Mapa de férias'!$I$17,AA$52&lt;='Mapa de férias'!$J$17))),"F",""))</f>
        <v/>
      </c>
      <c r="AB61" s="44">
        <f>IF(OR($B61="",AB$52=""),"",IF(AND(NETWORKDAYS(AB$52,AB$52,'Feriados'!$F$7:$F$22)=1,OR(AND(AB$52&gt;='Mapa de férias'!$E$17,AB$52&lt;='Mapa de férias'!$F$17),AND(AB$52&gt;='Mapa de férias'!$G$17,AB$52&lt;='Mapa de férias'!$H$17),AND(AB$52&gt;='Mapa de férias'!$I$17,AB$52&lt;='Mapa de férias'!$J$17))),"F",""))</f>
        <v/>
      </c>
      <c r="AC61" s="44">
        <f>IF(OR($B61="",AC$52=""),"",IF(AND(NETWORKDAYS(AC$52,AC$52,'Feriados'!$F$7:$F$22)=1,OR(AND(AC$52&gt;='Mapa de férias'!$E$17,AC$52&lt;='Mapa de férias'!$F$17),AND(AC$52&gt;='Mapa de férias'!$G$17,AC$52&lt;='Mapa de férias'!$H$17),AND(AC$52&gt;='Mapa de férias'!$I$17,AC$52&lt;='Mapa de férias'!$J$17))),"F",""))</f>
        <v/>
      </c>
      <c r="AD61" s="44">
        <f>IF(OR($B61="",AD$52=""),"",IF(AND(NETWORKDAYS(AD$52,AD$52,'Feriados'!$F$7:$F$22)=1,OR(AND(AD$52&gt;='Mapa de férias'!$E$17,AD$52&lt;='Mapa de férias'!$F$17),AND(AD$52&gt;='Mapa de férias'!$G$17,AD$52&lt;='Mapa de férias'!$H$17),AND(AD$52&gt;='Mapa de férias'!$I$17,AD$52&lt;='Mapa de férias'!$J$17))),"F",""))</f>
        <v/>
      </c>
      <c r="AE61" s="44">
        <f>IF(OR($B61="",AE$52=""),"",IF(AND(NETWORKDAYS(AE$52,AE$52,'Feriados'!$F$7:$F$22)=1,OR(AND(AE$52&gt;='Mapa de férias'!$E$17,AE$52&lt;='Mapa de férias'!$F$17),AND(AE$52&gt;='Mapa de férias'!$G$17,AE$52&lt;='Mapa de férias'!$H$17),AND(AE$52&gt;='Mapa de férias'!$I$17,AE$52&lt;='Mapa de férias'!$J$17))),"F",""))</f>
        <v/>
      </c>
      <c r="AF61" s="44">
        <f>IF(OR($B61="",AF$52=""),"",IF(AND(NETWORKDAYS(AF$52,AF$52,'Feriados'!$F$7:$F$22)=1,OR(AND(AF$52&gt;='Mapa de férias'!$E$17,AF$52&lt;='Mapa de férias'!$F$17),AND(AF$52&gt;='Mapa de férias'!$G$17,AF$52&lt;='Mapa de férias'!$H$17),AND(AF$52&gt;='Mapa de férias'!$I$17,AF$52&lt;='Mapa de férias'!$J$17))),"F",""))</f>
        <v/>
      </c>
      <c r="AG61" s="44">
        <f>IF(OR($B61="",AG$52=""),"",IF(AND(NETWORKDAYS(AG$52,AG$52,'Feriados'!$F$7:$F$22)=1,OR(AND(AG$52&gt;='Mapa de férias'!$E$17,AG$52&lt;='Mapa de férias'!$F$17),AND(AG$52&gt;='Mapa de férias'!$G$17,AG$52&lt;='Mapa de férias'!$H$17),AND(AG$52&gt;='Mapa de férias'!$I$17,AG$52&lt;='Mapa de férias'!$J$17))),"F",""))</f>
        <v/>
      </c>
      <c r="AH61" s="45">
        <f>IF($B61="","",COUNTIF(C61:AG61,"F"))</f>
        <v/>
      </c>
    </row>
    <row r="62" ht="15" customHeight="1">
      <c r="A62" s="42" t="n">
        <v>9</v>
      </c>
      <c r="B62" s="43">
        <f>IF('Mapa de férias'!$B$18="","",'Mapa de férias'!$B$18)</f>
        <v/>
      </c>
      <c r="C62" s="44">
        <f>IF(OR($B62="",C$52=""),"",IF(AND(NETWORKDAYS(C$52,C$52,'Feriados'!$F$7:$F$22)=1,OR(AND(C$52&gt;='Mapa de férias'!$E$18,C$52&lt;='Mapa de férias'!$F$18),AND(C$52&gt;='Mapa de férias'!$G$18,C$52&lt;='Mapa de férias'!$H$18),AND(C$52&gt;='Mapa de férias'!$I$18,C$52&lt;='Mapa de férias'!$J$18))),"F",""))</f>
        <v/>
      </c>
      <c r="D62" s="44">
        <f>IF(OR($B62="",D$52=""),"",IF(AND(NETWORKDAYS(D$52,D$52,'Feriados'!$F$7:$F$22)=1,OR(AND(D$52&gt;='Mapa de férias'!$E$18,D$52&lt;='Mapa de férias'!$F$18),AND(D$52&gt;='Mapa de férias'!$G$18,D$52&lt;='Mapa de férias'!$H$18),AND(D$52&gt;='Mapa de férias'!$I$18,D$52&lt;='Mapa de férias'!$J$18))),"F",""))</f>
        <v/>
      </c>
      <c r="E62" s="44">
        <f>IF(OR($B62="",E$52=""),"",IF(AND(NETWORKDAYS(E$52,E$52,'Feriados'!$F$7:$F$22)=1,OR(AND(E$52&gt;='Mapa de férias'!$E$18,E$52&lt;='Mapa de férias'!$F$18),AND(E$52&gt;='Mapa de férias'!$G$18,E$52&lt;='Mapa de férias'!$H$18),AND(E$52&gt;='Mapa de férias'!$I$18,E$52&lt;='Mapa de férias'!$J$18))),"F",""))</f>
        <v/>
      </c>
      <c r="F62" s="44">
        <f>IF(OR($B62="",F$52=""),"",IF(AND(NETWORKDAYS(F$52,F$52,'Feriados'!$F$7:$F$22)=1,OR(AND(F$52&gt;='Mapa de férias'!$E$18,F$52&lt;='Mapa de férias'!$F$18),AND(F$52&gt;='Mapa de férias'!$G$18,F$52&lt;='Mapa de férias'!$H$18),AND(F$52&gt;='Mapa de férias'!$I$18,F$52&lt;='Mapa de férias'!$J$18))),"F",""))</f>
        <v/>
      </c>
      <c r="G62" s="44">
        <f>IF(OR($B62="",G$52=""),"",IF(AND(NETWORKDAYS(G$52,G$52,'Feriados'!$F$7:$F$22)=1,OR(AND(G$52&gt;='Mapa de férias'!$E$18,G$52&lt;='Mapa de férias'!$F$18),AND(G$52&gt;='Mapa de férias'!$G$18,G$52&lt;='Mapa de férias'!$H$18),AND(G$52&gt;='Mapa de férias'!$I$18,G$52&lt;='Mapa de férias'!$J$18))),"F",""))</f>
        <v/>
      </c>
      <c r="H62" s="44">
        <f>IF(OR($B62="",H$52=""),"",IF(AND(NETWORKDAYS(H$52,H$52,'Feriados'!$F$7:$F$22)=1,OR(AND(H$52&gt;='Mapa de férias'!$E$18,H$52&lt;='Mapa de férias'!$F$18),AND(H$52&gt;='Mapa de férias'!$G$18,H$52&lt;='Mapa de férias'!$H$18),AND(H$52&gt;='Mapa de férias'!$I$18,H$52&lt;='Mapa de férias'!$J$18))),"F",""))</f>
        <v/>
      </c>
      <c r="I62" s="44">
        <f>IF(OR($B62="",I$52=""),"",IF(AND(NETWORKDAYS(I$52,I$52,'Feriados'!$F$7:$F$22)=1,OR(AND(I$52&gt;='Mapa de férias'!$E$18,I$52&lt;='Mapa de férias'!$F$18),AND(I$52&gt;='Mapa de férias'!$G$18,I$52&lt;='Mapa de férias'!$H$18),AND(I$52&gt;='Mapa de férias'!$I$18,I$52&lt;='Mapa de férias'!$J$18))),"F",""))</f>
        <v/>
      </c>
      <c r="J62" s="44">
        <f>IF(OR($B62="",J$52=""),"",IF(AND(NETWORKDAYS(J$52,J$52,'Feriados'!$F$7:$F$22)=1,OR(AND(J$52&gt;='Mapa de férias'!$E$18,J$52&lt;='Mapa de férias'!$F$18),AND(J$52&gt;='Mapa de férias'!$G$18,J$52&lt;='Mapa de férias'!$H$18),AND(J$52&gt;='Mapa de férias'!$I$18,J$52&lt;='Mapa de férias'!$J$18))),"F",""))</f>
        <v/>
      </c>
      <c r="K62" s="44">
        <f>IF(OR($B62="",K$52=""),"",IF(AND(NETWORKDAYS(K$52,K$52,'Feriados'!$F$7:$F$22)=1,OR(AND(K$52&gt;='Mapa de férias'!$E$18,K$52&lt;='Mapa de férias'!$F$18),AND(K$52&gt;='Mapa de férias'!$G$18,K$52&lt;='Mapa de férias'!$H$18),AND(K$52&gt;='Mapa de férias'!$I$18,K$52&lt;='Mapa de férias'!$J$18))),"F",""))</f>
        <v/>
      </c>
      <c r="L62" s="44">
        <f>IF(OR($B62="",L$52=""),"",IF(AND(NETWORKDAYS(L$52,L$52,'Feriados'!$F$7:$F$22)=1,OR(AND(L$52&gt;='Mapa de férias'!$E$18,L$52&lt;='Mapa de férias'!$F$18),AND(L$52&gt;='Mapa de férias'!$G$18,L$52&lt;='Mapa de férias'!$H$18),AND(L$52&gt;='Mapa de férias'!$I$18,L$52&lt;='Mapa de férias'!$J$18))),"F",""))</f>
        <v/>
      </c>
      <c r="M62" s="44">
        <f>IF(OR($B62="",M$52=""),"",IF(AND(NETWORKDAYS(M$52,M$52,'Feriados'!$F$7:$F$22)=1,OR(AND(M$52&gt;='Mapa de férias'!$E$18,M$52&lt;='Mapa de férias'!$F$18),AND(M$52&gt;='Mapa de férias'!$G$18,M$52&lt;='Mapa de férias'!$H$18),AND(M$52&gt;='Mapa de férias'!$I$18,M$52&lt;='Mapa de férias'!$J$18))),"F",""))</f>
        <v/>
      </c>
      <c r="N62" s="44">
        <f>IF(OR($B62="",N$52=""),"",IF(AND(NETWORKDAYS(N$52,N$52,'Feriados'!$F$7:$F$22)=1,OR(AND(N$52&gt;='Mapa de férias'!$E$18,N$52&lt;='Mapa de férias'!$F$18),AND(N$52&gt;='Mapa de férias'!$G$18,N$52&lt;='Mapa de férias'!$H$18),AND(N$52&gt;='Mapa de férias'!$I$18,N$52&lt;='Mapa de férias'!$J$18))),"F",""))</f>
        <v/>
      </c>
      <c r="O62" s="44">
        <f>IF(OR($B62="",O$52=""),"",IF(AND(NETWORKDAYS(O$52,O$52,'Feriados'!$F$7:$F$22)=1,OR(AND(O$52&gt;='Mapa de férias'!$E$18,O$52&lt;='Mapa de férias'!$F$18),AND(O$52&gt;='Mapa de férias'!$G$18,O$52&lt;='Mapa de férias'!$H$18),AND(O$52&gt;='Mapa de férias'!$I$18,O$52&lt;='Mapa de férias'!$J$18))),"F",""))</f>
        <v/>
      </c>
      <c r="P62" s="44">
        <f>IF(OR($B62="",P$52=""),"",IF(AND(NETWORKDAYS(P$52,P$52,'Feriados'!$F$7:$F$22)=1,OR(AND(P$52&gt;='Mapa de férias'!$E$18,P$52&lt;='Mapa de férias'!$F$18),AND(P$52&gt;='Mapa de férias'!$G$18,P$52&lt;='Mapa de férias'!$H$18),AND(P$52&gt;='Mapa de férias'!$I$18,P$52&lt;='Mapa de férias'!$J$18))),"F",""))</f>
        <v/>
      </c>
      <c r="Q62" s="44">
        <f>IF(OR($B62="",Q$52=""),"",IF(AND(NETWORKDAYS(Q$52,Q$52,'Feriados'!$F$7:$F$22)=1,OR(AND(Q$52&gt;='Mapa de férias'!$E$18,Q$52&lt;='Mapa de férias'!$F$18),AND(Q$52&gt;='Mapa de férias'!$G$18,Q$52&lt;='Mapa de férias'!$H$18),AND(Q$52&gt;='Mapa de férias'!$I$18,Q$52&lt;='Mapa de férias'!$J$18))),"F",""))</f>
        <v/>
      </c>
      <c r="R62" s="44">
        <f>IF(OR($B62="",R$52=""),"",IF(AND(NETWORKDAYS(R$52,R$52,'Feriados'!$F$7:$F$22)=1,OR(AND(R$52&gt;='Mapa de férias'!$E$18,R$52&lt;='Mapa de férias'!$F$18),AND(R$52&gt;='Mapa de férias'!$G$18,R$52&lt;='Mapa de férias'!$H$18),AND(R$52&gt;='Mapa de férias'!$I$18,R$52&lt;='Mapa de férias'!$J$18))),"F",""))</f>
        <v/>
      </c>
      <c r="S62" s="44">
        <f>IF(OR($B62="",S$52=""),"",IF(AND(NETWORKDAYS(S$52,S$52,'Feriados'!$F$7:$F$22)=1,OR(AND(S$52&gt;='Mapa de férias'!$E$18,S$52&lt;='Mapa de férias'!$F$18),AND(S$52&gt;='Mapa de férias'!$G$18,S$52&lt;='Mapa de férias'!$H$18),AND(S$52&gt;='Mapa de férias'!$I$18,S$52&lt;='Mapa de férias'!$J$18))),"F",""))</f>
        <v/>
      </c>
      <c r="T62" s="44">
        <f>IF(OR($B62="",T$52=""),"",IF(AND(NETWORKDAYS(T$52,T$52,'Feriados'!$F$7:$F$22)=1,OR(AND(T$52&gt;='Mapa de férias'!$E$18,T$52&lt;='Mapa de férias'!$F$18),AND(T$52&gt;='Mapa de férias'!$G$18,T$52&lt;='Mapa de férias'!$H$18),AND(T$52&gt;='Mapa de férias'!$I$18,T$52&lt;='Mapa de férias'!$J$18))),"F",""))</f>
        <v/>
      </c>
      <c r="U62" s="44">
        <f>IF(OR($B62="",U$52=""),"",IF(AND(NETWORKDAYS(U$52,U$52,'Feriados'!$F$7:$F$22)=1,OR(AND(U$52&gt;='Mapa de férias'!$E$18,U$52&lt;='Mapa de férias'!$F$18),AND(U$52&gt;='Mapa de férias'!$G$18,U$52&lt;='Mapa de férias'!$H$18),AND(U$52&gt;='Mapa de férias'!$I$18,U$52&lt;='Mapa de férias'!$J$18))),"F",""))</f>
        <v/>
      </c>
      <c r="V62" s="44">
        <f>IF(OR($B62="",V$52=""),"",IF(AND(NETWORKDAYS(V$52,V$52,'Feriados'!$F$7:$F$22)=1,OR(AND(V$52&gt;='Mapa de férias'!$E$18,V$52&lt;='Mapa de férias'!$F$18),AND(V$52&gt;='Mapa de férias'!$G$18,V$52&lt;='Mapa de férias'!$H$18),AND(V$52&gt;='Mapa de férias'!$I$18,V$52&lt;='Mapa de férias'!$J$18))),"F",""))</f>
        <v/>
      </c>
      <c r="W62" s="44">
        <f>IF(OR($B62="",W$52=""),"",IF(AND(NETWORKDAYS(W$52,W$52,'Feriados'!$F$7:$F$22)=1,OR(AND(W$52&gt;='Mapa de férias'!$E$18,W$52&lt;='Mapa de férias'!$F$18),AND(W$52&gt;='Mapa de férias'!$G$18,W$52&lt;='Mapa de férias'!$H$18),AND(W$52&gt;='Mapa de férias'!$I$18,W$52&lt;='Mapa de férias'!$J$18))),"F",""))</f>
        <v/>
      </c>
      <c r="X62" s="44">
        <f>IF(OR($B62="",X$52=""),"",IF(AND(NETWORKDAYS(X$52,X$52,'Feriados'!$F$7:$F$22)=1,OR(AND(X$52&gt;='Mapa de férias'!$E$18,X$52&lt;='Mapa de férias'!$F$18),AND(X$52&gt;='Mapa de férias'!$G$18,X$52&lt;='Mapa de férias'!$H$18),AND(X$52&gt;='Mapa de férias'!$I$18,X$52&lt;='Mapa de férias'!$J$18))),"F",""))</f>
        <v/>
      </c>
      <c r="Y62" s="44">
        <f>IF(OR($B62="",Y$52=""),"",IF(AND(NETWORKDAYS(Y$52,Y$52,'Feriados'!$F$7:$F$22)=1,OR(AND(Y$52&gt;='Mapa de férias'!$E$18,Y$52&lt;='Mapa de férias'!$F$18),AND(Y$52&gt;='Mapa de férias'!$G$18,Y$52&lt;='Mapa de férias'!$H$18),AND(Y$52&gt;='Mapa de férias'!$I$18,Y$52&lt;='Mapa de férias'!$J$18))),"F",""))</f>
        <v/>
      </c>
      <c r="Z62" s="44">
        <f>IF(OR($B62="",Z$52=""),"",IF(AND(NETWORKDAYS(Z$52,Z$52,'Feriados'!$F$7:$F$22)=1,OR(AND(Z$52&gt;='Mapa de férias'!$E$18,Z$52&lt;='Mapa de férias'!$F$18),AND(Z$52&gt;='Mapa de férias'!$G$18,Z$52&lt;='Mapa de férias'!$H$18),AND(Z$52&gt;='Mapa de férias'!$I$18,Z$52&lt;='Mapa de férias'!$J$18))),"F",""))</f>
        <v/>
      </c>
      <c r="AA62" s="44">
        <f>IF(OR($B62="",AA$52=""),"",IF(AND(NETWORKDAYS(AA$52,AA$52,'Feriados'!$F$7:$F$22)=1,OR(AND(AA$52&gt;='Mapa de férias'!$E$18,AA$52&lt;='Mapa de férias'!$F$18),AND(AA$52&gt;='Mapa de férias'!$G$18,AA$52&lt;='Mapa de férias'!$H$18),AND(AA$52&gt;='Mapa de férias'!$I$18,AA$52&lt;='Mapa de férias'!$J$18))),"F",""))</f>
        <v/>
      </c>
      <c r="AB62" s="44">
        <f>IF(OR($B62="",AB$52=""),"",IF(AND(NETWORKDAYS(AB$52,AB$52,'Feriados'!$F$7:$F$22)=1,OR(AND(AB$52&gt;='Mapa de férias'!$E$18,AB$52&lt;='Mapa de férias'!$F$18),AND(AB$52&gt;='Mapa de férias'!$G$18,AB$52&lt;='Mapa de férias'!$H$18),AND(AB$52&gt;='Mapa de férias'!$I$18,AB$52&lt;='Mapa de férias'!$J$18))),"F",""))</f>
        <v/>
      </c>
      <c r="AC62" s="44">
        <f>IF(OR($B62="",AC$52=""),"",IF(AND(NETWORKDAYS(AC$52,AC$52,'Feriados'!$F$7:$F$22)=1,OR(AND(AC$52&gt;='Mapa de férias'!$E$18,AC$52&lt;='Mapa de férias'!$F$18),AND(AC$52&gt;='Mapa de férias'!$G$18,AC$52&lt;='Mapa de férias'!$H$18),AND(AC$52&gt;='Mapa de férias'!$I$18,AC$52&lt;='Mapa de férias'!$J$18))),"F",""))</f>
        <v/>
      </c>
      <c r="AD62" s="44">
        <f>IF(OR($B62="",AD$52=""),"",IF(AND(NETWORKDAYS(AD$52,AD$52,'Feriados'!$F$7:$F$22)=1,OR(AND(AD$52&gt;='Mapa de férias'!$E$18,AD$52&lt;='Mapa de férias'!$F$18),AND(AD$52&gt;='Mapa de férias'!$G$18,AD$52&lt;='Mapa de férias'!$H$18),AND(AD$52&gt;='Mapa de férias'!$I$18,AD$52&lt;='Mapa de férias'!$J$18))),"F",""))</f>
        <v/>
      </c>
      <c r="AE62" s="44">
        <f>IF(OR($B62="",AE$52=""),"",IF(AND(NETWORKDAYS(AE$52,AE$52,'Feriados'!$F$7:$F$22)=1,OR(AND(AE$52&gt;='Mapa de férias'!$E$18,AE$52&lt;='Mapa de férias'!$F$18),AND(AE$52&gt;='Mapa de férias'!$G$18,AE$52&lt;='Mapa de férias'!$H$18),AND(AE$52&gt;='Mapa de férias'!$I$18,AE$52&lt;='Mapa de férias'!$J$18))),"F",""))</f>
        <v/>
      </c>
      <c r="AF62" s="44">
        <f>IF(OR($B62="",AF$52=""),"",IF(AND(NETWORKDAYS(AF$52,AF$52,'Feriados'!$F$7:$F$22)=1,OR(AND(AF$52&gt;='Mapa de férias'!$E$18,AF$52&lt;='Mapa de férias'!$F$18),AND(AF$52&gt;='Mapa de férias'!$G$18,AF$52&lt;='Mapa de férias'!$H$18),AND(AF$52&gt;='Mapa de férias'!$I$18,AF$52&lt;='Mapa de férias'!$J$18))),"F",""))</f>
        <v/>
      </c>
      <c r="AG62" s="44">
        <f>IF(OR($B62="",AG$52=""),"",IF(AND(NETWORKDAYS(AG$52,AG$52,'Feriados'!$F$7:$F$22)=1,OR(AND(AG$52&gt;='Mapa de férias'!$E$18,AG$52&lt;='Mapa de férias'!$F$18),AND(AG$52&gt;='Mapa de férias'!$G$18,AG$52&lt;='Mapa de férias'!$H$18),AND(AG$52&gt;='Mapa de férias'!$I$18,AG$52&lt;='Mapa de férias'!$J$18))),"F",""))</f>
        <v/>
      </c>
      <c r="AH62" s="45">
        <f>IF($B62="","",COUNTIF(C62:AG62,"F"))</f>
        <v/>
      </c>
    </row>
    <row r="63" ht="15" customHeight="1">
      <c r="A63" s="42" t="n">
        <v>10</v>
      </c>
      <c r="B63" s="43">
        <f>IF('Mapa de férias'!$B$19="","",'Mapa de férias'!$B$19)</f>
        <v/>
      </c>
      <c r="C63" s="44">
        <f>IF(OR($B63="",C$52=""),"",IF(AND(NETWORKDAYS(C$52,C$52,'Feriados'!$F$7:$F$22)=1,OR(AND(C$52&gt;='Mapa de férias'!$E$19,C$52&lt;='Mapa de férias'!$F$19),AND(C$52&gt;='Mapa de férias'!$G$19,C$52&lt;='Mapa de férias'!$H$19),AND(C$52&gt;='Mapa de férias'!$I$19,C$52&lt;='Mapa de férias'!$J$19))),"F",""))</f>
        <v/>
      </c>
      <c r="D63" s="44">
        <f>IF(OR($B63="",D$52=""),"",IF(AND(NETWORKDAYS(D$52,D$52,'Feriados'!$F$7:$F$22)=1,OR(AND(D$52&gt;='Mapa de férias'!$E$19,D$52&lt;='Mapa de férias'!$F$19),AND(D$52&gt;='Mapa de férias'!$G$19,D$52&lt;='Mapa de férias'!$H$19),AND(D$52&gt;='Mapa de férias'!$I$19,D$52&lt;='Mapa de férias'!$J$19))),"F",""))</f>
        <v/>
      </c>
      <c r="E63" s="44">
        <f>IF(OR($B63="",E$52=""),"",IF(AND(NETWORKDAYS(E$52,E$52,'Feriados'!$F$7:$F$22)=1,OR(AND(E$52&gt;='Mapa de férias'!$E$19,E$52&lt;='Mapa de férias'!$F$19),AND(E$52&gt;='Mapa de férias'!$G$19,E$52&lt;='Mapa de férias'!$H$19),AND(E$52&gt;='Mapa de férias'!$I$19,E$52&lt;='Mapa de férias'!$J$19))),"F",""))</f>
        <v/>
      </c>
      <c r="F63" s="44">
        <f>IF(OR($B63="",F$52=""),"",IF(AND(NETWORKDAYS(F$52,F$52,'Feriados'!$F$7:$F$22)=1,OR(AND(F$52&gt;='Mapa de férias'!$E$19,F$52&lt;='Mapa de férias'!$F$19),AND(F$52&gt;='Mapa de férias'!$G$19,F$52&lt;='Mapa de férias'!$H$19),AND(F$52&gt;='Mapa de férias'!$I$19,F$52&lt;='Mapa de férias'!$J$19))),"F",""))</f>
        <v/>
      </c>
      <c r="G63" s="44">
        <f>IF(OR($B63="",G$52=""),"",IF(AND(NETWORKDAYS(G$52,G$52,'Feriados'!$F$7:$F$22)=1,OR(AND(G$52&gt;='Mapa de férias'!$E$19,G$52&lt;='Mapa de férias'!$F$19),AND(G$52&gt;='Mapa de férias'!$G$19,G$52&lt;='Mapa de férias'!$H$19),AND(G$52&gt;='Mapa de férias'!$I$19,G$52&lt;='Mapa de férias'!$J$19))),"F",""))</f>
        <v/>
      </c>
      <c r="H63" s="44">
        <f>IF(OR($B63="",H$52=""),"",IF(AND(NETWORKDAYS(H$52,H$52,'Feriados'!$F$7:$F$22)=1,OR(AND(H$52&gt;='Mapa de férias'!$E$19,H$52&lt;='Mapa de férias'!$F$19),AND(H$52&gt;='Mapa de férias'!$G$19,H$52&lt;='Mapa de férias'!$H$19),AND(H$52&gt;='Mapa de férias'!$I$19,H$52&lt;='Mapa de férias'!$J$19))),"F",""))</f>
        <v/>
      </c>
      <c r="I63" s="44">
        <f>IF(OR($B63="",I$52=""),"",IF(AND(NETWORKDAYS(I$52,I$52,'Feriados'!$F$7:$F$22)=1,OR(AND(I$52&gt;='Mapa de férias'!$E$19,I$52&lt;='Mapa de férias'!$F$19),AND(I$52&gt;='Mapa de férias'!$G$19,I$52&lt;='Mapa de férias'!$H$19),AND(I$52&gt;='Mapa de férias'!$I$19,I$52&lt;='Mapa de férias'!$J$19))),"F",""))</f>
        <v/>
      </c>
      <c r="J63" s="44">
        <f>IF(OR($B63="",J$52=""),"",IF(AND(NETWORKDAYS(J$52,J$52,'Feriados'!$F$7:$F$22)=1,OR(AND(J$52&gt;='Mapa de férias'!$E$19,J$52&lt;='Mapa de férias'!$F$19),AND(J$52&gt;='Mapa de férias'!$G$19,J$52&lt;='Mapa de férias'!$H$19),AND(J$52&gt;='Mapa de férias'!$I$19,J$52&lt;='Mapa de férias'!$J$19))),"F",""))</f>
        <v/>
      </c>
      <c r="K63" s="44">
        <f>IF(OR($B63="",K$52=""),"",IF(AND(NETWORKDAYS(K$52,K$52,'Feriados'!$F$7:$F$22)=1,OR(AND(K$52&gt;='Mapa de férias'!$E$19,K$52&lt;='Mapa de férias'!$F$19),AND(K$52&gt;='Mapa de férias'!$G$19,K$52&lt;='Mapa de férias'!$H$19),AND(K$52&gt;='Mapa de férias'!$I$19,K$52&lt;='Mapa de férias'!$J$19))),"F",""))</f>
        <v/>
      </c>
      <c r="L63" s="44">
        <f>IF(OR($B63="",L$52=""),"",IF(AND(NETWORKDAYS(L$52,L$52,'Feriados'!$F$7:$F$22)=1,OR(AND(L$52&gt;='Mapa de férias'!$E$19,L$52&lt;='Mapa de férias'!$F$19),AND(L$52&gt;='Mapa de férias'!$G$19,L$52&lt;='Mapa de férias'!$H$19),AND(L$52&gt;='Mapa de férias'!$I$19,L$52&lt;='Mapa de férias'!$J$19))),"F",""))</f>
        <v/>
      </c>
      <c r="M63" s="44">
        <f>IF(OR($B63="",M$52=""),"",IF(AND(NETWORKDAYS(M$52,M$52,'Feriados'!$F$7:$F$22)=1,OR(AND(M$52&gt;='Mapa de férias'!$E$19,M$52&lt;='Mapa de férias'!$F$19),AND(M$52&gt;='Mapa de férias'!$G$19,M$52&lt;='Mapa de férias'!$H$19),AND(M$52&gt;='Mapa de férias'!$I$19,M$52&lt;='Mapa de férias'!$J$19))),"F",""))</f>
        <v/>
      </c>
      <c r="N63" s="44">
        <f>IF(OR($B63="",N$52=""),"",IF(AND(NETWORKDAYS(N$52,N$52,'Feriados'!$F$7:$F$22)=1,OR(AND(N$52&gt;='Mapa de férias'!$E$19,N$52&lt;='Mapa de férias'!$F$19),AND(N$52&gt;='Mapa de férias'!$G$19,N$52&lt;='Mapa de férias'!$H$19),AND(N$52&gt;='Mapa de férias'!$I$19,N$52&lt;='Mapa de férias'!$J$19))),"F",""))</f>
        <v/>
      </c>
      <c r="O63" s="44">
        <f>IF(OR($B63="",O$52=""),"",IF(AND(NETWORKDAYS(O$52,O$52,'Feriados'!$F$7:$F$22)=1,OR(AND(O$52&gt;='Mapa de férias'!$E$19,O$52&lt;='Mapa de férias'!$F$19),AND(O$52&gt;='Mapa de férias'!$G$19,O$52&lt;='Mapa de férias'!$H$19),AND(O$52&gt;='Mapa de férias'!$I$19,O$52&lt;='Mapa de férias'!$J$19))),"F",""))</f>
        <v/>
      </c>
      <c r="P63" s="44">
        <f>IF(OR($B63="",P$52=""),"",IF(AND(NETWORKDAYS(P$52,P$52,'Feriados'!$F$7:$F$22)=1,OR(AND(P$52&gt;='Mapa de férias'!$E$19,P$52&lt;='Mapa de férias'!$F$19),AND(P$52&gt;='Mapa de férias'!$G$19,P$52&lt;='Mapa de férias'!$H$19),AND(P$52&gt;='Mapa de férias'!$I$19,P$52&lt;='Mapa de férias'!$J$19))),"F",""))</f>
        <v/>
      </c>
      <c r="Q63" s="44">
        <f>IF(OR($B63="",Q$52=""),"",IF(AND(NETWORKDAYS(Q$52,Q$52,'Feriados'!$F$7:$F$22)=1,OR(AND(Q$52&gt;='Mapa de férias'!$E$19,Q$52&lt;='Mapa de férias'!$F$19),AND(Q$52&gt;='Mapa de férias'!$G$19,Q$52&lt;='Mapa de férias'!$H$19),AND(Q$52&gt;='Mapa de férias'!$I$19,Q$52&lt;='Mapa de férias'!$J$19))),"F",""))</f>
        <v/>
      </c>
      <c r="R63" s="44">
        <f>IF(OR($B63="",R$52=""),"",IF(AND(NETWORKDAYS(R$52,R$52,'Feriados'!$F$7:$F$22)=1,OR(AND(R$52&gt;='Mapa de férias'!$E$19,R$52&lt;='Mapa de férias'!$F$19),AND(R$52&gt;='Mapa de férias'!$G$19,R$52&lt;='Mapa de férias'!$H$19),AND(R$52&gt;='Mapa de férias'!$I$19,R$52&lt;='Mapa de férias'!$J$19))),"F",""))</f>
        <v/>
      </c>
      <c r="S63" s="44">
        <f>IF(OR($B63="",S$52=""),"",IF(AND(NETWORKDAYS(S$52,S$52,'Feriados'!$F$7:$F$22)=1,OR(AND(S$52&gt;='Mapa de férias'!$E$19,S$52&lt;='Mapa de férias'!$F$19),AND(S$52&gt;='Mapa de férias'!$G$19,S$52&lt;='Mapa de férias'!$H$19),AND(S$52&gt;='Mapa de férias'!$I$19,S$52&lt;='Mapa de férias'!$J$19))),"F",""))</f>
        <v/>
      </c>
      <c r="T63" s="44">
        <f>IF(OR($B63="",T$52=""),"",IF(AND(NETWORKDAYS(T$52,T$52,'Feriados'!$F$7:$F$22)=1,OR(AND(T$52&gt;='Mapa de férias'!$E$19,T$52&lt;='Mapa de férias'!$F$19),AND(T$52&gt;='Mapa de férias'!$G$19,T$52&lt;='Mapa de férias'!$H$19),AND(T$52&gt;='Mapa de férias'!$I$19,T$52&lt;='Mapa de férias'!$J$19))),"F",""))</f>
        <v/>
      </c>
      <c r="U63" s="44">
        <f>IF(OR($B63="",U$52=""),"",IF(AND(NETWORKDAYS(U$52,U$52,'Feriados'!$F$7:$F$22)=1,OR(AND(U$52&gt;='Mapa de férias'!$E$19,U$52&lt;='Mapa de férias'!$F$19),AND(U$52&gt;='Mapa de férias'!$G$19,U$52&lt;='Mapa de férias'!$H$19),AND(U$52&gt;='Mapa de férias'!$I$19,U$52&lt;='Mapa de férias'!$J$19))),"F",""))</f>
        <v/>
      </c>
      <c r="V63" s="44">
        <f>IF(OR($B63="",V$52=""),"",IF(AND(NETWORKDAYS(V$52,V$52,'Feriados'!$F$7:$F$22)=1,OR(AND(V$52&gt;='Mapa de férias'!$E$19,V$52&lt;='Mapa de férias'!$F$19),AND(V$52&gt;='Mapa de férias'!$G$19,V$52&lt;='Mapa de férias'!$H$19),AND(V$52&gt;='Mapa de férias'!$I$19,V$52&lt;='Mapa de férias'!$J$19))),"F",""))</f>
        <v/>
      </c>
      <c r="W63" s="44">
        <f>IF(OR($B63="",W$52=""),"",IF(AND(NETWORKDAYS(W$52,W$52,'Feriados'!$F$7:$F$22)=1,OR(AND(W$52&gt;='Mapa de férias'!$E$19,W$52&lt;='Mapa de férias'!$F$19),AND(W$52&gt;='Mapa de férias'!$G$19,W$52&lt;='Mapa de férias'!$H$19),AND(W$52&gt;='Mapa de férias'!$I$19,W$52&lt;='Mapa de férias'!$J$19))),"F",""))</f>
        <v/>
      </c>
      <c r="X63" s="44">
        <f>IF(OR($B63="",X$52=""),"",IF(AND(NETWORKDAYS(X$52,X$52,'Feriados'!$F$7:$F$22)=1,OR(AND(X$52&gt;='Mapa de férias'!$E$19,X$52&lt;='Mapa de férias'!$F$19),AND(X$52&gt;='Mapa de férias'!$G$19,X$52&lt;='Mapa de férias'!$H$19),AND(X$52&gt;='Mapa de férias'!$I$19,X$52&lt;='Mapa de férias'!$J$19))),"F",""))</f>
        <v/>
      </c>
      <c r="Y63" s="44">
        <f>IF(OR($B63="",Y$52=""),"",IF(AND(NETWORKDAYS(Y$52,Y$52,'Feriados'!$F$7:$F$22)=1,OR(AND(Y$52&gt;='Mapa de férias'!$E$19,Y$52&lt;='Mapa de férias'!$F$19),AND(Y$52&gt;='Mapa de férias'!$G$19,Y$52&lt;='Mapa de férias'!$H$19),AND(Y$52&gt;='Mapa de férias'!$I$19,Y$52&lt;='Mapa de férias'!$J$19))),"F",""))</f>
        <v/>
      </c>
      <c r="Z63" s="44">
        <f>IF(OR($B63="",Z$52=""),"",IF(AND(NETWORKDAYS(Z$52,Z$52,'Feriados'!$F$7:$F$22)=1,OR(AND(Z$52&gt;='Mapa de férias'!$E$19,Z$52&lt;='Mapa de férias'!$F$19),AND(Z$52&gt;='Mapa de férias'!$G$19,Z$52&lt;='Mapa de férias'!$H$19),AND(Z$52&gt;='Mapa de férias'!$I$19,Z$52&lt;='Mapa de férias'!$J$19))),"F",""))</f>
        <v/>
      </c>
      <c r="AA63" s="44">
        <f>IF(OR($B63="",AA$52=""),"",IF(AND(NETWORKDAYS(AA$52,AA$52,'Feriados'!$F$7:$F$22)=1,OR(AND(AA$52&gt;='Mapa de férias'!$E$19,AA$52&lt;='Mapa de férias'!$F$19),AND(AA$52&gt;='Mapa de férias'!$G$19,AA$52&lt;='Mapa de férias'!$H$19),AND(AA$52&gt;='Mapa de férias'!$I$19,AA$52&lt;='Mapa de férias'!$J$19))),"F",""))</f>
        <v/>
      </c>
      <c r="AB63" s="44">
        <f>IF(OR($B63="",AB$52=""),"",IF(AND(NETWORKDAYS(AB$52,AB$52,'Feriados'!$F$7:$F$22)=1,OR(AND(AB$52&gt;='Mapa de férias'!$E$19,AB$52&lt;='Mapa de férias'!$F$19),AND(AB$52&gt;='Mapa de férias'!$G$19,AB$52&lt;='Mapa de férias'!$H$19),AND(AB$52&gt;='Mapa de férias'!$I$19,AB$52&lt;='Mapa de férias'!$J$19))),"F",""))</f>
        <v/>
      </c>
      <c r="AC63" s="44">
        <f>IF(OR($B63="",AC$52=""),"",IF(AND(NETWORKDAYS(AC$52,AC$52,'Feriados'!$F$7:$F$22)=1,OR(AND(AC$52&gt;='Mapa de férias'!$E$19,AC$52&lt;='Mapa de férias'!$F$19),AND(AC$52&gt;='Mapa de férias'!$G$19,AC$52&lt;='Mapa de férias'!$H$19),AND(AC$52&gt;='Mapa de férias'!$I$19,AC$52&lt;='Mapa de férias'!$J$19))),"F",""))</f>
        <v/>
      </c>
      <c r="AD63" s="44">
        <f>IF(OR($B63="",AD$52=""),"",IF(AND(NETWORKDAYS(AD$52,AD$52,'Feriados'!$F$7:$F$22)=1,OR(AND(AD$52&gt;='Mapa de férias'!$E$19,AD$52&lt;='Mapa de férias'!$F$19),AND(AD$52&gt;='Mapa de férias'!$G$19,AD$52&lt;='Mapa de férias'!$H$19),AND(AD$52&gt;='Mapa de férias'!$I$19,AD$52&lt;='Mapa de férias'!$J$19))),"F",""))</f>
        <v/>
      </c>
      <c r="AE63" s="44">
        <f>IF(OR($B63="",AE$52=""),"",IF(AND(NETWORKDAYS(AE$52,AE$52,'Feriados'!$F$7:$F$22)=1,OR(AND(AE$52&gt;='Mapa de férias'!$E$19,AE$52&lt;='Mapa de férias'!$F$19),AND(AE$52&gt;='Mapa de férias'!$G$19,AE$52&lt;='Mapa de férias'!$H$19),AND(AE$52&gt;='Mapa de férias'!$I$19,AE$52&lt;='Mapa de férias'!$J$19))),"F",""))</f>
        <v/>
      </c>
      <c r="AF63" s="44">
        <f>IF(OR($B63="",AF$52=""),"",IF(AND(NETWORKDAYS(AF$52,AF$52,'Feriados'!$F$7:$F$22)=1,OR(AND(AF$52&gt;='Mapa de férias'!$E$19,AF$52&lt;='Mapa de férias'!$F$19),AND(AF$52&gt;='Mapa de férias'!$G$19,AF$52&lt;='Mapa de férias'!$H$19),AND(AF$52&gt;='Mapa de férias'!$I$19,AF$52&lt;='Mapa de férias'!$J$19))),"F",""))</f>
        <v/>
      </c>
      <c r="AG63" s="44">
        <f>IF(OR($B63="",AG$52=""),"",IF(AND(NETWORKDAYS(AG$52,AG$52,'Feriados'!$F$7:$F$22)=1,OR(AND(AG$52&gt;='Mapa de férias'!$E$19,AG$52&lt;='Mapa de férias'!$F$19),AND(AG$52&gt;='Mapa de férias'!$G$19,AG$52&lt;='Mapa de férias'!$H$19),AND(AG$52&gt;='Mapa de férias'!$I$19,AG$52&lt;='Mapa de férias'!$J$19))),"F",""))</f>
        <v/>
      </c>
      <c r="AH63" s="45">
        <f>IF($B63="","",COUNTIF(C63:AG63,"F"))</f>
        <v/>
      </c>
    </row>
    <row r="64" ht="15" customHeight="1">
      <c r="A64" s="42" t="n">
        <v>11</v>
      </c>
      <c r="B64" s="43">
        <f>IF('Mapa de férias'!$B$20="","",'Mapa de férias'!$B$20)</f>
        <v/>
      </c>
      <c r="C64" s="44">
        <f>IF(OR($B64="",C$52=""),"",IF(AND(NETWORKDAYS(C$52,C$52,'Feriados'!$F$7:$F$22)=1,OR(AND(C$52&gt;='Mapa de férias'!$E$20,C$52&lt;='Mapa de férias'!$F$20),AND(C$52&gt;='Mapa de férias'!$G$20,C$52&lt;='Mapa de férias'!$H$20),AND(C$52&gt;='Mapa de férias'!$I$20,C$52&lt;='Mapa de férias'!$J$20))),"F",""))</f>
        <v/>
      </c>
      <c r="D64" s="44">
        <f>IF(OR($B64="",D$52=""),"",IF(AND(NETWORKDAYS(D$52,D$52,'Feriados'!$F$7:$F$22)=1,OR(AND(D$52&gt;='Mapa de férias'!$E$20,D$52&lt;='Mapa de férias'!$F$20),AND(D$52&gt;='Mapa de férias'!$G$20,D$52&lt;='Mapa de férias'!$H$20),AND(D$52&gt;='Mapa de férias'!$I$20,D$52&lt;='Mapa de férias'!$J$20))),"F",""))</f>
        <v/>
      </c>
      <c r="E64" s="44">
        <f>IF(OR($B64="",E$52=""),"",IF(AND(NETWORKDAYS(E$52,E$52,'Feriados'!$F$7:$F$22)=1,OR(AND(E$52&gt;='Mapa de férias'!$E$20,E$52&lt;='Mapa de férias'!$F$20),AND(E$52&gt;='Mapa de férias'!$G$20,E$52&lt;='Mapa de férias'!$H$20),AND(E$52&gt;='Mapa de férias'!$I$20,E$52&lt;='Mapa de férias'!$J$20))),"F",""))</f>
        <v/>
      </c>
      <c r="F64" s="44">
        <f>IF(OR($B64="",F$52=""),"",IF(AND(NETWORKDAYS(F$52,F$52,'Feriados'!$F$7:$F$22)=1,OR(AND(F$52&gt;='Mapa de férias'!$E$20,F$52&lt;='Mapa de férias'!$F$20),AND(F$52&gt;='Mapa de férias'!$G$20,F$52&lt;='Mapa de férias'!$H$20),AND(F$52&gt;='Mapa de férias'!$I$20,F$52&lt;='Mapa de férias'!$J$20))),"F",""))</f>
        <v/>
      </c>
      <c r="G64" s="44">
        <f>IF(OR($B64="",G$52=""),"",IF(AND(NETWORKDAYS(G$52,G$52,'Feriados'!$F$7:$F$22)=1,OR(AND(G$52&gt;='Mapa de férias'!$E$20,G$52&lt;='Mapa de férias'!$F$20),AND(G$52&gt;='Mapa de férias'!$G$20,G$52&lt;='Mapa de férias'!$H$20),AND(G$52&gt;='Mapa de férias'!$I$20,G$52&lt;='Mapa de férias'!$J$20))),"F",""))</f>
        <v/>
      </c>
      <c r="H64" s="44">
        <f>IF(OR($B64="",H$52=""),"",IF(AND(NETWORKDAYS(H$52,H$52,'Feriados'!$F$7:$F$22)=1,OR(AND(H$52&gt;='Mapa de férias'!$E$20,H$52&lt;='Mapa de férias'!$F$20),AND(H$52&gt;='Mapa de férias'!$G$20,H$52&lt;='Mapa de férias'!$H$20),AND(H$52&gt;='Mapa de férias'!$I$20,H$52&lt;='Mapa de férias'!$J$20))),"F",""))</f>
        <v/>
      </c>
      <c r="I64" s="44">
        <f>IF(OR($B64="",I$52=""),"",IF(AND(NETWORKDAYS(I$52,I$52,'Feriados'!$F$7:$F$22)=1,OR(AND(I$52&gt;='Mapa de férias'!$E$20,I$52&lt;='Mapa de férias'!$F$20),AND(I$52&gt;='Mapa de férias'!$G$20,I$52&lt;='Mapa de férias'!$H$20),AND(I$52&gt;='Mapa de férias'!$I$20,I$52&lt;='Mapa de férias'!$J$20))),"F",""))</f>
        <v/>
      </c>
      <c r="J64" s="44">
        <f>IF(OR($B64="",J$52=""),"",IF(AND(NETWORKDAYS(J$52,J$52,'Feriados'!$F$7:$F$22)=1,OR(AND(J$52&gt;='Mapa de férias'!$E$20,J$52&lt;='Mapa de férias'!$F$20),AND(J$52&gt;='Mapa de férias'!$G$20,J$52&lt;='Mapa de férias'!$H$20),AND(J$52&gt;='Mapa de férias'!$I$20,J$52&lt;='Mapa de férias'!$J$20))),"F",""))</f>
        <v/>
      </c>
      <c r="K64" s="44">
        <f>IF(OR($B64="",K$52=""),"",IF(AND(NETWORKDAYS(K$52,K$52,'Feriados'!$F$7:$F$22)=1,OR(AND(K$52&gt;='Mapa de férias'!$E$20,K$52&lt;='Mapa de férias'!$F$20),AND(K$52&gt;='Mapa de férias'!$G$20,K$52&lt;='Mapa de férias'!$H$20),AND(K$52&gt;='Mapa de férias'!$I$20,K$52&lt;='Mapa de férias'!$J$20))),"F",""))</f>
        <v/>
      </c>
      <c r="L64" s="44">
        <f>IF(OR($B64="",L$52=""),"",IF(AND(NETWORKDAYS(L$52,L$52,'Feriados'!$F$7:$F$22)=1,OR(AND(L$52&gt;='Mapa de férias'!$E$20,L$52&lt;='Mapa de férias'!$F$20),AND(L$52&gt;='Mapa de férias'!$G$20,L$52&lt;='Mapa de férias'!$H$20),AND(L$52&gt;='Mapa de férias'!$I$20,L$52&lt;='Mapa de férias'!$J$20))),"F",""))</f>
        <v/>
      </c>
      <c r="M64" s="44">
        <f>IF(OR($B64="",M$52=""),"",IF(AND(NETWORKDAYS(M$52,M$52,'Feriados'!$F$7:$F$22)=1,OR(AND(M$52&gt;='Mapa de férias'!$E$20,M$52&lt;='Mapa de férias'!$F$20),AND(M$52&gt;='Mapa de férias'!$G$20,M$52&lt;='Mapa de férias'!$H$20),AND(M$52&gt;='Mapa de férias'!$I$20,M$52&lt;='Mapa de férias'!$J$20))),"F",""))</f>
        <v/>
      </c>
      <c r="N64" s="44">
        <f>IF(OR($B64="",N$52=""),"",IF(AND(NETWORKDAYS(N$52,N$52,'Feriados'!$F$7:$F$22)=1,OR(AND(N$52&gt;='Mapa de férias'!$E$20,N$52&lt;='Mapa de férias'!$F$20),AND(N$52&gt;='Mapa de férias'!$G$20,N$52&lt;='Mapa de férias'!$H$20),AND(N$52&gt;='Mapa de férias'!$I$20,N$52&lt;='Mapa de férias'!$J$20))),"F",""))</f>
        <v/>
      </c>
      <c r="O64" s="44">
        <f>IF(OR($B64="",O$52=""),"",IF(AND(NETWORKDAYS(O$52,O$52,'Feriados'!$F$7:$F$22)=1,OR(AND(O$52&gt;='Mapa de férias'!$E$20,O$52&lt;='Mapa de férias'!$F$20),AND(O$52&gt;='Mapa de férias'!$G$20,O$52&lt;='Mapa de férias'!$H$20),AND(O$52&gt;='Mapa de férias'!$I$20,O$52&lt;='Mapa de férias'!$J$20))),"F",""))</f>
        <v/>
      </c>
      <c r="P64" s="44">
        <f>IF(OR($B64="",P$52=""),"",IF(AND(NETWORKDAYS(P$52,P$52,'Feriados'!$F$7:$F$22)=1,OR(AND(P$52&gt;='Mapa de férias'!$E$20,P$52&lt;='Mapa de férias'!$F$20),AND(P$52&gt;='Mapa de férias'!$G$20,P$52&lt;='Mapa de férias'!$H$20),AND(P$52&gt;='Mapa de férias'!$I$20,P$52&lt;='Mapa de férias'!$J$20))),"F",""))</f>
        <v/>
      </c>
      <c r="Q64" s="44">
        <f>IF(OR($B64="",Q$52=""),"",IF(AND(NETWORKDAYS(Q$52,Q$52,'Feriados'!$F$7:$F$22)=1,OR(AND(Q$52&gt;='Mapa de férias'!$E$20,Q$52&lt;='Mapa de férias'!$F$20),AND(Q$52&gt;='Mapa de férias'!$G$20,Q$52&lt;='Mapa de férias'!$H$20),AND(Q$52&gt;='Mapa de férias'!$I$20,Q$52&lt;='Mapa de férias'!$J$20))),"F",""))</f>
        <v/>
      </c>
      <c r="R64" s="44">
        <f>IF(OR($B64="",R$52=""),"",IF(AND(NETWORKDAYS(R$52,R$52,'Feriados'!$F$7:$F$22)=1,OR(AND(R$52&gt;='Mapa de férias'!$E$20,R$52&lt;='Mapa de férias'!$F$20),AND(R$52&gt;='Mapa de férias'!$G$20,R$52&lt;='Mapa de férias'!$H$20),AND(R$52&gt;='Mapa de férias'!$I$20,R$52&lt;='Mapa de férias'!$J$20))),"F",""))</f>
        <v/>
      </c>
      <c r="S64" s="44">
        <f>IF(OR($B64="",S$52=""),"",IF(AND(NETWORKDAYS(S$52,S$52,'Feriados'!$F$7:$F$22)=1,OR(AND(S$52&gt;='Mapa de férias'!$E$20,S$52&lt;='Mapa de férias'!$F$20),AND(S$52&gt;='Mapa de férias'!$G$20,S$52&lt;='Mapa de férias'!$H$20),AND(S$52&gt;='Mapa de férias'!$I$20,S$52&lt;='Mapa de férias'!$J$20))),"F",""))</f>
        <v/>
      </c>
      <c r="T64" s="44">
        <f>IF(OR($B64="",T$52=""),"",IF(AND(NETWORKDAYS(T$52,T$52,'Feriados'!$F$7:$F$22)=1,OR(AND(T$52&gt;='Mapa de férias'!$E$20,T$52&lt;='Mapa de férias'!$F$20),AND(T$52&gt;='Mapa de férias'!$G$20,T$52&lt;='Mapa de férias'!$H$20),AND(T$52&gt;='Mapa de férias'!$I$20,T$52&lt;='Mapa de férias'!$J$20))),"F",""))</f>
        <v/>
      </c>
      <c r="U64" s="44">
        <f>IF(OR($B64="",U$52=""),"",IF(AND(NETWORKDAYS(U$52,U$52,'Feriados'!$F$7:$F$22)=1,OR(AND(U$52&gt;='Mapa de férias'!$E$20,U$52&lt;='Mapa de férias'!$F$20),AND(U$52&gt;='Mapa de férias'!$G$20,U$52&lt;='Mapa de férias'!$H$20),AND(U$52&gt;='Mapa de férias'!$I$20,U$52&lt;='Mapa de férias'!$J$20))),"F",""))</f>
        <v/>
      </c>
      <c r="V64" s="44">
        <f>IF(OR($B64="",V$52=""),"",IF(AND(NETWORKDAYS(V$52,V$52,'Feriados'!$F$7:$F$22)=1,OR(AND(V$52&gt;='Mapa de férias'!$E$20,V$52&lt;='Mapa de férias'!$F$20),AND(V$52&gt;='Mapa de férias'!$G$20,V$52&lt;='Mapa de férias'!$H$20),AND(V$52&gt;='Mapa de férias'!$I$20,V$52&lt;='Mapa de férias'!$J$20))),"F",""))</f>
        <v/>
      </c>
      <c r="W64" s="44">
        <f>IF(OR($B64="",W$52=""),"",IF(AND(NETWORKDAYS(W$52,W$52,'Feriados'!$F$7:$F$22)=1,OR(AND(W$52&gt;='Mapa de férias'!$E$20,W$52&lt;='Mapa de férias'!$F$20),AND(W$52&gt;='Mapa de férias'!$G$20,W$52&lt;='Mapa de férias'!$H$20),AND(W$52&gt;='Mapa de férias'!$I$20,W$52&lt;='Mapa de férias'!$J$20))),"F",""))</f>
        <v/>
      </c>
      <c r="X64" s="44">
        <f>IF(OR($B64="",X$52=""),"",IF(AND(NETWORKDAYS(X$52,X$52,'Feriados'!$F$7:$F$22)=1,OR(AND(X$52&gt;='Mapa de férias'!$E$20,X$52&lt;='Mapa de férias'!$F$20),AND(X$52&gt;='Mapa de férias'!$G$20,X$52&lt;='Mapa de férias'!$H$20),AND(X$52&gt;='Mapa de férias'!$I$20,X$52&lt;='Mapa de férias'!$J$20))),"F",""))</f>
        <v/>
      </c>
      <c r="Y64" s="44">
        <f>IF(OR($B64="",Y$52=""),"",IF(AND(NETWORKDAYS(Y$52,Y$52,'Feriados'!$F$7:$F$22)=1,OR(AND(Y$52&gt;='Mapa de férias'!$E$20,Y$52&lt;='Mapa de férias'!$F$20),AND(Y$52&gt;='Mapa de férias'!$G$20,Y$52&lt;='Mapa de férias'!$H$20),AND(Y$52&gt;='Mapa de férias'!$I$20,Y$52&lt;='Mapa de férias'!$J$20))),"F",""))</f>
        <v/>
      </c>
      <c r="Z64" s="44">
        <f>IF(OR($B64="",Z$52=""),"",IF(AND(NETWORKDAYS(Z$52,Z$52,'Feriados'!$F$7:$F$22)=1,OR(AND(Z$52&gt;='Mapa de férias'!$E$20,Z$52&lt;='Mapa de férias'!$F$20),AND(Z$52&gt;='Mapa de férias'!$G$20,Z$52&lt;='Mapa de férias'!$H$20),AND(Z$52&gt;='Mapa de férias'!$I$20,Z$52&lt;='Mapa de férias'!$J$20))),"F",""))</f>
        <v/>
      </c>
      <c r="AA64" s="44">
        <f>IF(OR($B64="",AA$52=""),"",IF(AND(NETWORKDAYS(AA$52,AA$52,'Feriados'!$F$7:$F$22)=1,OR(AND(AA$52&gt;='Mapa de férias'!$E$20,AA$52&lt;='Mapa de férias'!$F$20),AND(AA$52&gt;='Mapa de férias'!$G$20,AA$52&lt;='Mapa de férias'!$H$20),AND(AA$52&gt;='Mapa de férias'!$I$20,AA$52&lt;='Mapa de férias'!$J$20))),"F",""))</f>
        <v/>
      </c>
      <c r="AB64" s="44">
        <f>IF(OR($B64="",AB$52=""),"",IF(AND(NETWORKDAYS(AB$52,AB$52,'Feriados'!$F$7:$F$22)=1,OR(AND(AB$52&gt;='Mapa de férias'!$E$20,AB$52&lt;='Mapa de férias'!$F$20),AND(AB$52&gt;='Mapa de férias'!$G$20,AB$52&lt;='Mapa de férias'!$H$20),AND(AB$52&gt;='Mapa de férias'!$I$20,AB$52&lt;='Mapa de férias'!$J$20))),"F",""))</f>
        <v/>
      </c>
      <c r="AC64" s="44">
        <f>IF(OR($B64="",AC$52=""),"",IF(AND(NETWORKDAYS(AC$52,AC$52,'Feriados'!$F$7:$F$22)=1,OR(AND(AC$52&gt;='Mapa de férias'!$E$20,AC$52&lt;='Mapa de férias'!$F$20),AND(AC$52&gt;='Mapa de férias'!$G$20,AC$52&lt;='Mapa de férias'!$H$20),AND(AC$52&gt;='Mapa de férias'!$I$20,AC$52&lt;='Mapa de férias'!$J$20))),"F",""))</f>
        <v/>
      </c>
      <c r="AD64" s="44">
        <f>IF(OR($B64="",AD$52=""),"",IF(AND(NETWORKDAYS(AD$52,AD$52,'Feriados'!$F$7:$F$22)=1,OR(AND(AD$52&gt;='Mapa de férias'!$E$20,AD$52&lt;='Mapa de férias'!$F$20),AND(AD$52&gt;='Mapa de férias'!$G$20,AD$52&lt;='Mapa de férias'!$H$20),AND(AD$52&gt;='Mapa de férias'!$I$20,AD$52&lt;='Mapa de férias'!$J$20))),"F",""))</f>
        <v/>
      </c>
      <c r="AE64" s="44">
        <f>IF(OR($B64="",AE$52=""),"",IF(AND(NETWORKDAYS(AE$52,AE$52,'Feriados'!$F$7:$F$22)=1,OR(AND(AE$52&gt;='Mapa de férias'!$E$20,AE$52&lt;='Mapa de férias'!$F$20),AND(AE$52&gt;='Mapa de férias'!$G$20,AE$52&lt;='Mapa de férias'!$H$20),AND(AE$52&gt;='Mapa de férias'!$I$20,AE$52&lt;='Mapa de férias'!$J$20))),"F",""))</f>
        <v/>
      </c>
      <c r="AF64" s="44">
        <f>IF(OR($B64="",AF$52=""),"",IF(AND(NETWORKDAYS(AF$52,AF$52,'Feriados'!$F$7:$F$22)=1,OR(AND(AF$52&gt;='Mapa de férias'!$E$20,AF$52&lt;='Mapa de férias'!$F$20),AND(AF$52&gt;='Mapa de férias'!$G$20,AF$52&lt;='Mapa de férias'!$H$20),AND(AF$52&gt;='Mapa de férias'!$I$20,AF$52&lt;='Mapa de férias'!$J$20))),"F",""))</f>
        <v/>
      </c>
      <c r="AG64" s="44">
        <f>IF(OR($B64="",AG$52=""),"",IF(AND(NETWORKDAYS(AG$52,AG$52,'Feriados'!$F$7:$F$22)=1,OR(AND(AG$52&gt;='Mapa de férias'!$E$20,AG$52&lt;='Mapa de férias'!$F$20),AND(AG$52&gt;='Mapa de férias'!$G$20,AG$52&lt;='Mapa de férias'!$H$20),AND(AG$52&gt;='Mapa de férias'!$I$20,AG$52&lt;='Mapa de férias'!$J$20))),"F",""))</f>
        <v/>
      </c>
      <c r="AH64" s="45">
        <f>IF($B64="","",COUNTIF(C64:AG64,"F"))</f>
        <v/>
      </c>
    </row>
    <row r="65" ht="15" customHeight="1">
      <c r="A65" s="42" t="n">
        <v>12</v>
      </c>
      <c r="B65" s="43">
        <f>IF('Mapa de férias'!$B$21="","",'Mapa de férias'!$B$21)</f>
        <v/>
      </c>
      <c r="C65" s="44">
        <f>IF(OR($B65="",C$52=""),"",IF(AND(NETWORKDAYS(C$52,C$52,'Feriados'!$F$7:$F$22)=1,OR(AND(C$52&gt;='Mapa de férias'!$E$21,C$52&lt;='Mapa de férias'!$F$21),AND(C$52&gt;='Mapa de férias'!$G$21,C$52&lt;='Mapa de férias'!$H$21),AND(C$52&gt;='Mapa de férias'!$I$21,C$52&lt;='Mapa de férias'!$J$21))),"F",""))</f>
        <v/>
      </c>
      <c r="D65" s="44">
        <f>IF(OR($B65="",D$52=""),"",IF(AND(NETWORKDAYS(D$52,D$52,'Feriados'!$F$7:$F$22)=1,OR(AND(D$52&gt;='Mapa de férias'!$E$21,D$52&lt;='Mapa de férias'!$F$21),AND(D$52&gt;='Mapa de férias'!$G$21,D$52&lt;='Mapa de férias'!$H$21),AND(D$52&gt;='Mapa de férias'!$I$21,D$52&lt;='Mapa de férias'!$J$21))),"F",""))</f>
        <v/>
      </c>
      <c r="E65" s="44">
        <f>IF(OR($B65="",E$52=""),"",IF(AND(NETWORKDAYS(E$52,E$52,'Feriados'!$F$7:$F$22)=1,OR(AND(E$52&gt;='Mapa de férias'!$E$21,E$52&lt;='Mapa de férias'!$F$21),AND(E$52&gt;='Mapa de férias'!$G$21,E$52&lt;='Mapa de férias'!$H$21),AND(E$52&gt;='Mapa de férias'!$I$21,E$52&lt;='Mapa de férias'!$J$21))),"F",""))</f>
        <v/>
      </c>
      <c r="F65" s="44">
        <f>IF(OR($B65="",F$52=""),"",IF(AND(NETWORKDAYS(F$52,F$52,'Feriados'!$F$7:$F$22)=1,OR(AND(F$52&gt;='Mapa de férias'!$E$21,F$52&lt;='Mapa de férias'!$F$21),AND(F$52&gt;='Mapa de férias'!$G$21,F$52&lt;='Mapa de férias'!$H$21),AND(F$52&gt;='Mapa de férias'!$I$21,F$52&lt;='Mapa de férias'!$J$21))),"F",""))</f>
        <v/>
      </c>
      <c r="G65" s="44">
        <f>IF(OR($B65="",G$52=""),"",IF(AND(NETWORKDAYS(G$52,G$52,'Feriados'!$F$7:$F$22)=1,OR(AND(G$52&gt;='Mapa de férias'!$E$21,G$52&lt;='Mapa de férias'!$F$21),AND(G$52&gt;='Mapa de férias'!$G$21,G$52&lt;='Mapa de férias'!$H$21),AND(G$52&gt;='Mapa de férias'!$I$21,G$52&lt;='Mapa de férias'!$J$21))),"F",""))</f>
        <v/>
      </c>
      <c r="H65" s="44">
        <f>IF(OR($B65="",H$52=""),"",IF(AND(NETWORKDAYS(H$52,H$52,'Feriados'!$F$7:$F$22)=1,OR(AND(H$52&gt;='Mapa de férias'!$E$21,H$52&lt;='Mapa de férias'!$F$21),AND(H$52&gt;='Mapa de férias'!$G$21,H$52&lt;='Mapa de férias'!$H$21),AND(H$52&gt;='Mapa de férias'!$I$21,H$52&lt;='Mapa de férias'!$J$21))),"F",""))</f>
        <v/>
      </c>
      <c r="I65" s="44">
        <f>IF(OR($B65="",I$52=""),"",IF(AND(NETWORKDAYS(I$52,I$52,'Feriados'!$F$7:$F$22)=1,OR(AND(I$52&gt;='Mapa de férias'!$E$21,I$52&lt;='Mapa de férias'!$F$21),AND(I$52&gt;='Mapa de férias'!$G$21,I$52&lt;='Mapa de férias'!$H$21),AND(I$52&gt;='Mapa de férias'!$I$21,I$52&lt;='Mapa de férias'!$J$21))),"F",""))</f>
        <v/>
      </c>
      <c r="J65" s="44">
        <f>IF(OR($B65="",J$52=""),"",IF(AND(NETWORKDAYS(J$52,J$52,'Feriados'!$F$7:$F$22)=1,OR(AND(J$52&gt;='Mapa de férias'!$E$21,J$52&lt;='Mapa de férias'!$F$21),AND(J$52&gt;='Mapa de férias'!$G$21,J$52&lt;='Mapa de férias'!$H$21),AND(J$52&gt;='Mapa de férias'!$I$21,J$52&lt;='Mapa de férias'!$J$21))),"F",""))</f>
        <v/>
      </c>
      <c r="K65" s="44">
        <f>IF(OR($B65="",K$52=""),"",IF(AND(NETWORKDAYS(K$52,K$52,'Feriados'!$F$7:$F$22)=1,OR(AND(K$52&gt;='Mapa de férias'!$E$21,K$52&lt;='Mapa de férias'!$F$21),AND(K$52&gt;='Mapa de férias'!$G$21,K$52&lt;='Mapa de férias'!$H$21),AND(K$52&gt;='Mapa de férias'!$I$21,K$52&lt;='Mapa de férias'!$J$21))),"F",""))</f>
        <v/>
      </c>
      <c r="L65" s="44">
        <f>IF(OR($B65="",L$52=""),"",IF(AND(NETWORKDAYS(L$52,L$52,'Feriados'!$F$7:$F$22)=1,OR(AND(L$52&gt;='Mapa de férias'!$E$21,L$52&lt;='Mapa de férias'!$F$21),AND(L$52&gt;='Mapa de férias'!$G$21,L$52&lt;='Mapa de férias'!$H$21),AND(L$52&gt;='Mapa de férias'!$I$21,L$52&lt;='Mapa de férias'!$J$21))),"F",""))</f>
        <v/>
      </c>
      <c r="M65" s="44">
        <f>IF(OR($B65="",M$52=""),"",IF(AND(NETWORKDAYS(M$52,M$52,'Feriados'!$F$7:$F$22)=1,OR(AND(M$52&gt;='Mapa de férias'!$E$21,M$52&lt;='Mapa de férias'!$F$21),AND(M$52&gt;='Mapa de férias'!$G$21,M$52&lt;='Mapa de férias'!$H$21),AND(M$52&gt;='Mapa de férias'!$I$21,M$52&lt;='Mapa de férias'!$J$21))),"F",""))</f>
        <v/>
      </c>
      <c r="N65" s="44">
        <f>IF(OR($B65="",N$52=""),"",IF(AND(NETWORKDAYS(N$52,N$52,'Feriados'!$F$7:$F$22)=1,OR(AND(N$52&gt;='Mapa de férias'!$E$21,N$52&lt;='Mapa de férias'!$F$21),AND(N$52&gt;='Mapa de férias'!$G$21,N$52&lt;='Mapa de férias'!$H$21),AND(N$52&gt;='Mapa de férias'!$I$21,N$52&lt;='Mapa de férias'!$J$21))),"F",""))</f>
        <v/>
      </c>
      <c r="O65" s="44">
        <f>IF(OR($B65="",O$52=""),"",IF(AND(NETWORKDAYS(O$52,O$52,'Feriados'!$F$7:$F$22)=1,OR(AND(O$52&gt;='Mapa de férias'!$E$21,O$52&lt;='Mapa de férias'!$F$21),AND(O$52&gt;='Mapa de férias'!$G$21,O$52&lt;='Mapa de férias'!$H$21),AND(O$52&gt;='Mapa de férias'!$I$21,O$52&lt;='Mapa de férias'!$J$21))),"F",""))</f>
        <v/>
      </c>
      <c r="P65" s="44">
        <f>IF(OR($B65="",P$52=""),"",IF(AND(NETWORKDAYS(P$52,P$52,'Feriados'!$F$7:$F$22)=1,OR(AND(P$52&gt;='Mapa de férias'!$E$21,P$52&lt;='Mapa de férias'!$F$21),AND(P$52&gt;='Mapa de férias'!$G$21,P$52&lt;='Mapa de férias'!$H$21),AND(P$52&gt;='Mapa de férias'!$I$21,P$52&lt;='Mapa de férias'!$J$21))),"F",""))</f>
        <v/>
      </c>
      <c r="Q65" s="44">
        <f>IF(OR($B65="",Q$52=""),"",IF(AND(NETWORKDAYS(Q$52,Q$52,'Feriados'!$F$7:$F$22)=1,OR(AND(Q$52&gt;='Mapa de férias'!$E$21,Q$52&lt;='Mapa de férias'!$F$21),AND(Q$52&gt;='Mapa de férias'!$G$21,Q$52&lt;='Mapa de férias'!$H$21),AND(Q$52&gt;='Mapa de férias'!$I$21,Q$52&lt;='Mapa de férias'!$J$21))),"F",""))</f>
        <v/>
      </c>
      <c r="R65" s="44">
        <f>IF(OR($B65="",R$52=""),"",IF(AND(NETWORKDAYS(R$52,R$52,'Feriados'!$F$7:$F$22)=1,OR(AND(R$52&gt;='Mapa de férias'!$E$21,R$52&lt;='Mapa de férias'!$F$21),AND(R$52&gt;='Mapa de férias'!$G$21,R$52&lt;='Mapa de férias'!$H$21),AND(R$52&gt;='Mapa de férias'!$I$21,R$52&lt;='Mapa de férias'!$J$21))),"F",""))</f>
        <v/>
      </c>
      <c r="S65" s="44">
        <f>IF(OR($B65="",S$52=""),"",IF(AND(NETWORKDAYS(S$52,S$52,'Feriados'!$F$7:$F$22)=1,OR(AND(S$52&gt;='Mapa de férias'!$E$21,S$52&lt;='Mapa de férias'!$F$21),AND(S$52&gt;='Mapa de férias'!$G$21,S$52&lt;='Mapa de férias'!$H$21),AND(S$52&gt;='Mapa de férias'!$I$21,S$52&lt;='Mapa de férias'!$J$21))),"F",""))</f>
        <v/>
      </c>
      <c r="T65" s="44">
        <f>IF(OR($B65="",T$52=""),"",IF(AND(NETWORKDAYS(T$52,T$52,'Feriados'!$F$7:$F$22)=1,OR(AND(T$52&gt;='Mapa de férias'!$E$21,T$52&lt;='Mapa de férias'!$F$21),AND(T$52&gt;='Mapa de férias'!$G$21,T$52&lt;='Mapa de férias'!$H$21),AND(T$52&gt;='Mapa de férias'!$I$21,T$52&lt;='Mapa de férias'!$J$21))),"F",""))</f>
        <v/>
      </c>
      <c r="U65" s="44">
        <f>IF(OR($B65="",U$52=""),"",IF(AND(NETWORKDAYS(U$52,U$52,'Feriados'!$F$7:$F$22)=1,OR(AND(U$52&gt;='Mapa de férias'!$E$21,U$52&lt;='Mapa de férias'!$F$21),AND(U$52&gt;='Mapa de férias'!$G$21,U$52&lt;='Mapa de férias'!$H$21),AND(U$52&gt;='Mapa de férias'!$I$21,U$52&lt;='Mapa de férias'!$J$21))),"F",""))</f>
        <v/>
      </c>
      <c r="V65" s="44">
        <f>IF(OR($B65="",V$52=""),"",IF(AND(NETWORKDAYS(V$52,V$52,'Feriados'!$F$7:$F$22)=1,OR(AND(V$52&gt;='Mapa de férias'!$E$21,V$52&lt;='Mapa de férias'!$F$21),AND(V$52&gt;='Mapa de férias'!$G$21,V$52&lt;='Mapa de férias'!$H$21),AND(V$52&gt;='Mapa de férias'!$I$21,V$52&lt;='Mapa de férias'!$J$21))),"F",""))</f>
        <v/>
      </c>
      <c r="W65" s="44">
        <f>IF(OR($B65="",W$52=""),"",IF(AND(NETWORKDAYS(W$52,W$52,'Feriados'!$F$7:$F$22)=1,OR(AND(W$52&gt;='Mapa de férias'!$E$21,W$52&lt;='Mapa de férias'!$F$21),AND(W$52&gt;='Mapa de férias'!$G$21,W$52&lt;='Mapa de férias'!$H$21),AND(W$52&gt;='Mapa de férias'!$I$21,W$52&lt;='Mapa de férias'!$J$21))),"F",""))</f>
        <v/>
      </c>
      <c r="X65" s="44">
        <f>IF(OR($B65="",X$52=""),"",IF(AND(NETWORKDAYS(X$52,X$52,'Feriados'!$F$7:$F$22)=1,OR(AND(X$52&gt;='Mapa de férias'!$E$21,X$52&lt;='Mapa de férias'!$F$21),AND(X$52&gt;='Mapa de férias'!$G$21,X$52&lt;='Mapa de férias'!$H$21),AND(X$52&gt;='Mapa de férias'!$I$21,X$52&lt;='Mapa de férias'!$J$21))),"F",""))</f>
        <v/>
      </c>
      <c r="Y65" s="44">
        <f>IF(OR($B65="",Y$52=""),"",IF(AND(NETWORKDAYS(Y$52,Y$52,'Feriados'!$F$7:$F$22)=1,OR(AND(Y$52&gt;='Mapa de férias'!$E$21,Y$52&lt;='Mapa de férias'!$F$21),AND(Y$52&gt;='Mapa de férias'!$G$21,Y$52&lt;='Mapa de férias'!$H$21),AND(Y$52&gt;='Mapa de férias'!$I$21,Y$52&lt;='Mapa de férias'!$J$21))),"F",""))</f>
        <v/>
      </c>
      <c r="Z65" s="44">
        <f>IF(OR($B65="",Z$52=""),"",IF(AND(NETWORKDAYS(Z$52,Z$52,'Feriados'!$F$7:$F$22)=1,OR(AND(Z$52&gt;='Mapa de férias'!$E$21,Z$52&lt;='Mapa de férias'!$F$21),AND(Z$52&gt;='Mapa de férias'!$G$21,Z$52&lt;='Mapa de férias'!$H$21),AND(Z$52&gt;='Mapa de férias'!$I$21,Z$52&lt;='Mapa de férias'!$J$21))),"F",""))</f>
        <v/>
      </c>
      <c r="AA65" s="44">
        <f>IF(OR($B65="",AA$52=""),"",IF(AND(NETWORKDAYS(AA$52,AA$52,'Feriados'!$F$7:$F$22)=1,OR(AND(AA$52&gt;='Mapa de férias'!$E$21,AA$52&lt;='Mapa de férias'!$F$21),AND(AA$52&gt;='Mapa de férias'!$G$21,AA$52&lt;='Mapa de férias'!$H$21),AND(AA$52&gt;='Mapa de férias'!$I$21,AA$52&lt;='Mapa de férias'!$J$21))),"F",""))</f>
        <v/>
      </c>
      <c r="AB65" s="44">
        <f>IF(OR($B65="",AB$52=""),"",IF(AND(NETWORKDAYS(AB$52,AB$52,'Feriados'!$F$7:$F$22)=1,OR(AND(AB$52&gt;='Mapa de férias'!$E$21,AB$52&lt;='Mapa de férias'!$F$21),AND(AB$52&gt;='Mapa de férias'!$G$21,AB$52&lt;='Mapa de férias'!$H$21),AND(AB$52&gt;='Mapa de férias'!$I$21,AB$52&lt;='Mapa de férias'!$J$21))),"F",""))</f>
        <v/>
      </c>
      <c r="AC65" s="44">
        <f>IF(OR($B65="",AC$52=""),"",IF(AND(NETWORKDAYS(AC$52,AC$52,'Feriados'!$F$7:$F$22)=1,OR(AND(AC$52&gt;='Mapa de férias'!$E$21,AC$52&lt;='Mapa de férias'!$F$21),AND(AC$52&gt;='Mapa de férias'!$G$21,AC$52&lt;='Mapa de férias'!$H$21),AND(AC$52&gt;='Mapa de férias'!$I$21,AC$52&lt;='Mapa de férias'!$J$21))),"F",""))</f>
        <v/>
      </c>
      <c r="AD65" s="44">
        <f>IF(OR($B65="",AD$52=""),"",IF(AND(NETWORKDAYS(AD$52,AD$52,'Feriados'!$F$7:$F$22)=1,OR(AND(AD$52&gt;='Mapa de férias'!$E$21,AD$52&lt;='Mapa de férias'!$F$21),AND(AD$52&gt;='Mapa de férias'!$G$21,AD$52&lt;='Mapa de férias'!$H$21),AND(AD$52&gt;='Mapa de férias'!$I$21,AD$52&lt;='Mapa de férias'!$J$21))),"F",""))</f>
        <v/>
      </c>
      <c r="AE65" s="44">
        <f>IF(OR($B65="",AE$52=""),"",IF(AND(NETWORKDAYS(AE$52,AE$52,'Feriados'!$F$7:$F$22)=1,OR(AND(AE$52&gt;='Mapa de férias'!$E$21,AE$52&lt;='Mapa de férias'!$F$21),AND(AE$52&gt;='Mapa de férias'!$G$21,AE$52&lt;='Mapa de férias'!$H$21),AND(AE$52&gt;='Mapa de férias'!$I$21,AE$52&lt;='Mapa de férias'!$J$21))),"F",""))</f>
        <v/>
      </c>
      <c r="AF65" s="44">
        <f>IF(OR($B65="",AF$52=""),"",IF(AND(NETWORKDAYS(AF$52,AF$52,'Feriados'!$F$7:$F$22)=1,OR(AND(AF$52&gt;='Mapa de férias'!$E$21,AF$52&lt;='Mapa de férias'!$F$21),AND(AF$52&gt;='Mapa de férias'!$G$21,AF$52&lt;='Mapa de férias'!$H$21),AND(AF$52&gt;='Mapa de férias'!$I$21,AF$52&lt;='Mapa de férias'!$J$21))),"F",""))</f>
        <v/>
      </c>
      <c r="AG65" s="44">
        <f>IF(OR($B65="",AG$52=""),"",IF(AND(NETWORKDAYS(AG$52,AG$52,'Feriados'!$F$7:$F$22)=1,OR(AND(AG$52&gt;='Mapa de férias'!$E$21,AG$52&lt;='Mapa de férias'!$F$21),AND(AG$52&gt;='Mapa de férias'!$G$21,AG$52&lt;='Mapa de férias'!$H$21),AND(AG$52&gt;='Mapa de férias'!$I$21,AG$52&lt;='Mapa de férias'!$J$21))),"F",""))</f>
        <v/>
      </c>
      <c r="AH65" s="45">
        <f>IF($B65="","",COUNTIF(C65:AG65,"F"))</f>
        <v/>
      </c>
    </row>
    <row r="66" ht="15" customHeight="1">
      <c r="A66" s="42" t="n">
        <v>13</v>
      </c>
      <c r="B66" s="43">
        <f>IF('Mapa de férias'!$B$22="","",'Mapa de férias'!$B$22)</f>
        <v/>
      </c>
      <c r="C66" s="44">
        <f>IF(OR($B66="",C$52=""),"",IF(AND(NETWORKDAYS(C$52,C$52,'Feriados'!$F$7:$F$22)=1,OR(AND(C$52&gt;='Mapa de férias'!$E$22,C$52&lt;='Mapa de férias'!$F$22),AND(C$52&gt;='Mapa de férias'!$G$22,C$52&lt;='Mapa de férias'!$H$22),AND(C$52&gt;='Mapa de férias'!$I$22,C$52&lt;='Mapa de férias'!$J$22))),"F",""))</f>
        <v/>
      </c>
      <c r="D66" s="44">
        <f>IF(OR($B66="",D$52=""),"",IF(AND(NETWORKDAYS(D$52,D$52,'Feriados'!$F$7:$F$22)=1,OR(AND(D$52&gt;='Mapa de férias'!$E$22,D$52&lt;='Mapa de férias'!$F$22),AND(D$52&gt;='Mapa de férias'!$G$22,D$52&lt;='Mapa de férias'!$H$22),AND(D$52&gt;='Mapa de férias'!$I$22,D$52&lt;='Mapa de férias'!$J$22))),"F",""))</f>
        <v/>
      </c>
      <c r="E66" s="44">
        <f>IF(OR($B66="",E$52=""),"",IF(AND(NETWORKDAYS(E$52,E$52,'Feriados'!$F$7:$F$22)=1,OR(AND(E$52&gt;='Mapa de férias'!$E$22,E$52&lt;='Mapa de férias'!$F$22),AND(E$52&gt;='Mapa de férias'!$G$22,E$52&lt;='Mapa de férias'!$H$22),AND(E$52&gt;='Mapa de férias'!$I$22,E$52&lt;='Mapa de férias'!$J$22))),"F",""))</f>
        <v/>
      </c>
      <c r="F66" s="44">
        <f>IF(OR($B66="",F$52=""),"",IF(AND(NETWORKDAYS(F$52,F$52,'Feriados'!$F$7:$F$22)=1,OR(AND(F$52&gt;='Mapa de férias'!$E$22,F$52&lt;='Mapa de férias'!$F$22),AND(F$52&gt;='Mapa de férias'!$G$22,F$52&lt;='Mapa de férias'!$H$22),AND(F$52&gt;='Mapa de férias'!$I$22,F$52&lt;='Mapa de férias'!$J$22))),"F",""))</f>
        <v/>
      </c>
      <c r="G66" s="44">
        <f>IF(OR($B66="",G$52=""),"",IF(AND(NETWORKDAYS(G$52,G$52,'Feriados'!$F$7:$F$22)=1,OR(AND(G$52&gt;='Mapa de férias'!$E$22,G$52&lt;='Mapa de férias'!$F$22),AND(G$52&gt;='Mapa de férias'!$G$22,G$52&lt;='Mapa de férias'!$H$22),AND(G$52&gt;='Mapa de férias'!$I$22,G$52&lt;='Mapa de férias'!$J$22))),"F",""))</f>
        <v/>
      </c>
      <c r="H66" s="44">
        <f>IF(OR($B66="",H$52=""),"",IF(AND(NETWORKDAYS(H$52,H$52,'Feriados'!$F$7:$F$22)=1,OR(AND(H$52&gt;='Mapa de férias'!$E$22,H$52&lt;='Mapa de férias'!$F$22),AND(H$52&gt;='Mapa de férias'!$G$22,H$52&lt;='Mapa de férias'!$H$22),AND(H$52&gt;='Mapa de férias'!$I$22,H$52&lt;='Mapa de férias'!$J$22))),"F",""))</f>
        <v/>
      </c>
      <c r="I66" s="44">
        <f>IF(OR($B66="",I$52=""),"",IF(AND(NETWORKDAYS(I$52,I$52,'Feriados'!$F$7:$F$22)=1,OR(AND(I$52&gt;='Mapa de férias'!$E$22,I$52&lt;='Mapa de férias'!$F$22),AND(I$52&gt;='Mapa de férias'!$G$22,I$52&lt;='Mapa de férias'!$H$22),AND(I$52&gt;='Mapa de férias'!$I$22,I$52&lt;='Mapa de férias'!$J$22))),"F",""))</f>
        <v/>
      </c>
      <c r="J66" s="44">
        <f>IF(OR($B66="",J$52=""),"",IF(AND(NETWORKDAYS(J$52,J$52,'Feriados'!$F$7:$F$22)=1,OR(AND(J$52&gt;='Mapa de férias'!$E$22,J$52&lt;='Mapa de férias'!$F$22),AND(J$52&gt;='Mapa de férias'!$G$22,J$52&lt;='Mapa de férias'!$H$22),AND(J$52&gt;='Mapa de férias'!$I$22,J$52&lt;='Mapa de férias'!$J$22))),"F",""))</f>
        <v/>
      </c>
      <c r="K66" s="44">
        <f>IF(OR($B66="",K$52=""),"",IF(AND(NETWORKDAYS(K$52,K$52,'Feriados'!$F$7:$F$22)=1,OR(AND(K$52&gt;='Mapa de férias'!$E$22,K$52&lt;='Mapa de férias'!$F$22),AND(K$52&gt;='Mapa de férias'!$G$22,K$52&lt;='Mapa de férias'!$H$22),AND(K$52&gt;='Mapa de férias'!$I$22,K$52&lt;='Mapa de férias'!$J$22))),"F",""))</f>
        <v/>
      </c>
      <c r="L66" s="44">
        <f>IF(OR($B66="",L$52=""),"",IF(AND(NETWORKDAYS(L$52,L$52,'Feriados'!$F$7:$F$22)=1,OR(AND(L$52&gt;='Mapa de férias'!$E$22,L$52&lt;='Mapa de férias'!$F$22),AND(L$52&gt;='Mapa de férias'!$G$22,L$52&lt;='Mapa de férias'!$H$22),AND(L$52&gt;='Mapa de férias'!$I$22,L$52&lt;='Mapa de férias'!$J$22))),"F",""))</f>
        <v/>
      </c>
      <c r="M66" s="44">
        <f>IF(OR($B66="",M$52=""),"",IF(AND(NETWORKDAYS(M$52,M$52,'Feriados'!$F$7:$F$22)=1,OR(AND(M$52&gt;='Mapa de férias'!$E$22,M$52&lt;='Mapa de férias'!$F$22),AND(M$52&gt;='Mapa de férias'!$G$22,M$52&lt;='Mapa de férias'!$H$22),AND(M$52&gt;='Mapa de férias'!$I$22,M$52&lt;='Mapa de férias'!$J$22))),"F",""))</f>
        <v/>
      </c>
      <c r="N66" s="44">
        <f>IF(OR($B66="",N$52=""),"",IF(AND(NETWORKDAYS(N$52,N$52,'Feriados'!$F$7:$F$22)=1,OR(AND(N$52&gt;='Mapa de férias'!$E$22,N$52&lt;='Mapa de férias'!$F$22),AND(N$52&gt;='Mapa de férias'!$G$22,N$52&lt;='Mapa de férias'!$H$22),AND(N$52&gt;='Mapa de férias'!$I$22,N$52&lt;='Mapa de férias'!$J$22))),"F",""))</f>
        <v/>
      </c>
      <c r="O66" s="44">
        <f>IF(OR($B66="",O$52=""),"",IF(AND(NETWORKDAYS(O$52,O$52,'Feriados'!$F$7:$F$22)=1,OR(AND(O$52&gt;='Mapa de férias'!$E$22,O$52&lt;='Mapa de férias'!$F$22),AND(O$52&gt;='Mapa de férias'!$G$22,O$52&lt;='Mapa de férias'!$H$22),AND(O$52&gt;='Mapa de férias'!$I$22,O$52&lt;='Mapa de férias'!$J$22))),"F",""))</f>
        <v/>
      </c>
      <c r="P66" s="44">
        <f>IF(OR($B66="",P$52=""),"",IF(AND(NETWORKDAYS(P$52,P$52,'Feriados'!$F$7:$F$22)=1,OR(AND(P$52&gt;='Mapa de férias'!$E$22,P$52&lt;='Mapa de férias'!$F$22),AND(P$52&gt;='Mapa de férias'!$G$22,P$52&lt;='Mapa de férias'!$H$22),AND(P$52&gt;='Mapa de férias'!$I$22,P$52&lt;='Mapa de férias'!$J$22))),"F",""))</f>
        <v/>
      </c>
      <c r="Q66" s="44">
        <f>IF(OR($B66="",Q$52=""),"",IF(AND(NETWORKDAYS(Q$52,Q$52,'Feriados'!$F$7:$F$22)=1,OR(AND(Q$52&gt;='Mapa de férias'!$E$22,Q$52&lt;='Mapa de férias'!$F$22),AND(Q$52&gt;='Mapa de férias'!$G$22,Q$52&lt;='Mapa de férias'!$H$22),AND(Q$52&gt;='Mapa de férias'!$I$22,Q$52&lt;='Mapa de férias'!$J$22))),"F",""))</f>
        <v/>
      </c>
      <c r="R66" s="44">
        <f>IF(OR($B66="",R$52=""),"",IF(AND(NETWORKDAYS(R$52,R$52,'Feriados'!$F$7:$F$22)=1,OR(AND(R$52&gt;='Mapa de férias'!$E$22,R$52&lt;='Mapa de férias'!$F$22),AND(R$52&gt;='Mapa de férias'!$G$22,R$52&lt;='Mapa de férias'!$H$22),AND(R$52&gt;='Mapa de férias'!$I$22,R$52&lt;='Mapa de férias'!$J$22))),"F",""))</f>
        <v/>
      </c>
      <c r="S66" s="44">
        <f>IF(OR($B66="",S$52=""),"",IF(AND(NETWORKDAYS(S$52,S$52,'Feriados'!$F$7:$F$22)=1,OR(AND(S$52&gt;='Mapa de férias'!$E$22,S$52&lt;='Mapa de férias'!$F$22),AND(S$52&gt;='Mapa de férias'!$G$22,S$52&lt;='Mapa de férias'!$H$22),AND(S$52&gt;='Mapa de férias'!$I$22,S$52&lt;='Mapa de férias'!$J$22))),"F",""))</f>
        <v/>
      </c>
      <c r="T66" s="44">
        <f>IF(OR($B66="",T$52=""),"",IF(AND(NETWORKDAYS(T$52,T$52,'Feriados'!$F$7:$F$22)=1,OR(AND(T$52&gt;='Mapa de férias'!$E$22,T$52&lt;='Mapa de férias'!$F$22),AND(T$52&gt;='Mapa de férias'!$G$22,T$52&lt;='Mapa de férias'!$H$22),AND(T$52&gt;='Mapa de férias'!$I$22,T$52&lt;='Mapa de férias'!$J$22))),"F",""))</f>
        <v/>
      </c>
      <c r="U66" s="44">
        <f>IF(OR($B66="",U$52=""),"",IF(AND(NETWORKDAYS(U$52,U$52,'Feriados'!$F$7:$F$22)=1,OR(AND(U$52&gt;='Mapa de férias'!$E$22,U$52&lt;='Mapa de férias'!$F$22),AND(U$52&gt;='Mapa de férias'!$G$22,U$52&lt;='Mapa de férias'!$H$22),AND(U$52&gt;='Mapa de férias'!$I$22,U$52&lt;='Mapa de férias'!$J$22))),"F",""))</f>
        <v/>
      </c>
      <c r="V66" s="44">
        <f>IF(OR($B66="",V$52=""),"",IF(AND(NETWORKDAYS(V$52,V$52,'Feriados'!$F$7:$F$22)=1,OR(AND(V$52&gt;='Mapa de férias'!$E$22,V$52&lt;='Mapa de férias'!$F$22),AND(V$52&gt;='Mapa de férias'!$G$22,V$52&lt;='Mapa de férias'!$H$22),AND(V$52&gt;='Mapa de férias'!$I$22,V$52&lt;='Mapa de férias'!$J$22))),"F",""))</f>
        <v/>
      </c>
      <c r="W66" s="44">
        <f>IF(OR($B66="",W$52=""),"",IF(AND(NETWORKDAYS(W$52,W$52,'Feriados'!$F$7:$F$22)=1,OR(AND(W$52&gt;='Mapa de férias'!$E$22,W$52&lt;='Mapa de férias'!$F$22),AND(W$52&gt;='Mapa de férias'!$G$22,W$52&lt;='Mapa de férias'!$H$22),AND(W$52&gt;='Mapa de férias'!$I$22,W$52&lt;='Mapa de férias'!$J$22))),"F",""))</f>
        <v/>
      </c>
      <c r="X66" s="44">
        <f>IF(OR($B66="",X$52=""),"",IF(AND(NETWORKDAYS(X$52,X$52,'Feriados'!$F$7:$F$22)=1,OR(AND(X$52&gt;='Mapa de férias'!$E$22,X$52&lt;='Mapa de férias'!$F$22),AND(X$52&gt;='Mapa de férias'!$G$22,X$52&lt;='Mapa de férias'!$H$22),AND(X$52&gt;='Mapa de férias'!$I$22,X$52&lt;='Mapa de férias'!$J$22))),"F",""))</f>
        <v/>
      </c>
      <c r="Y66" s="44">
        <f>IF(OR($B66="",Y$52=""),"",IF(AND(NETWORKDAYS(Y$52,Y$52,'Feriados'!$F$7:$F$22)=1,OR(AND(Y$52&gt;='Mapa de férias'!$E$22,Y$52&lt;='Mapa de férias'!$F$22),AND(Y$52&gt;='Mapa de férias'!$G$22,Y$52&lt;='Mapa de férias'!$H$22),AND(Y$52&gt;='Mapa de férias'!$I$22,Y$52&lt;='Mapa de férias'!$J$22))),"F",""))</f>
        <v/>
      </c>
      <c r="Z66" s="44">
        <f>IF(OR($B66="",Z$52=""),"",IF(AND(NETWORKDAYS(Z$52,Z$52,'Feriados'!$F$7:$F$22)=1,OR(AND(Z$52&gt;='Mapa de férias'!$E$22,Z$52&lt;='Mapa de férias'!$F$22),AND(Z$52&gt;='Mapa de férias'!$G$22,Z$52&lt;='Mapa de férias'!$H$22),AND(Z$52&gt;='Mapa de férias'!$I$22,Z$52&lt;='Mapa de férias'!$J$22))),"F",""))</f>
        <v/>
      </c>
      <c r="AA66" s="44">
        <f>IF(OR($B66="",AA$52=""),"",IF(AND(NETWORKDAYS(AA$52,AA$52,'Feriados'!$F$7:$F$22)=1,OR(AND(AA$52&gt;='Mapa de férias'!$E$22,AA$52&lt;='Mapa de férias'!$F$22),AND(AA$52&gt;='Mapa de férias'!$G$22,AA$52&lt;='Mapa de férias'!$H$22),AND(AA$52&gt;='Mapa de férias'!$I$22,AA$52&lt;='Mapa de férias'!$J$22))),"F",""))</f>
        <v/>
      </c>
      <c r="AB66" s="44">
        <f>IF(OR($B66="",AB$52=""),"",IF(AND(NETWORKDAYS(AB$52,AB$52,'Feriados'!$F$7:$F$22)=1,OR(AND(AB$52&gt;='Mapa de férias'!$E$22,AB$52&lt;='Mapa de férias'!$F$22),AND(AB$52&gt;='Mapa de férias'!$G$22,AB$52&lt;='Mapa de férias'!$H$22),AND(AB$52&gt;='Mapa de férias'!$I$22,AB$52&lt;='Mapa de férias'!$J$22))),"F",""))</f>
        <v/>
      </c>
      <c r="AC66" s="44">
        <f>IF(OR($B66="",AC$52=""),"",IF(AND(NETWORKDAYS(AC$52,AC$52,'Feriados'!$F$7:$F$22)=1,OR(AND(AC$52&gt;='Mapa de férias'!$E$22,AC$52&lt;='Mapa de férias'!$F$22),AND(AC$52&gt;='Mapa de férias'!$G$22,AC$52&lt;='Mapa de férias'!$H$22),AND(AC$52&gt;='Mapa de férias'!$I$22,AC$52&lt;='Mapa de férias'!$J$22))),"F",""))</f>
        <v/>
      </c>
      <c r="AD66" s="44">
        <f>IF(OR($B66="",AD$52=""),"",IF(AND(NETWORKDAYS(AD$52,AD$52,'Feriados'!$F$7:$F$22)=1,OR(AND(AD$52&gt;='Mapa de férias'!$E$22,AD$52&lt;='Mapa de férias'!$F$22),AND(AD$52&gt;='Mapa de férias'!$G$22,AD$52&lt;='Mapa de férias'!$H$22),AND(AD$52&gt;='Mapa de férias'!$I$22,AD$52&lt;='Mapa de férias'!$J$22))),"F",""))</f>
        <v/>
      </c>
      <c r="AE66" s="44">
        <f>IF(OR($B66="",AE$52=""),"",IF(AND(NETWORKDAYS(AE$52,AE$52,'Feriados'!$F$7:$F$22)=1,OR(AND(AE$52&gt;='Mapa de férias'!$E$22,AE$52&lt;='Mapa de férias'!$F$22),AND(AE$52&gt;='Mapa de férias'!$G$22,AE$52&lt;='Mapa de férias'!$H$22),AND(AE$52&gt;='Mapa de férias'!$I$22,AE$52&lt;='Mapa de férias'!$J$22))),"F",""))</f>
        <v/>
      </c>
      <c r="AF66" s="44">
        <f>IF(OR($B66="",AF$52=""),"",IF(AND(NETWORKDAYS(AF$52,AF$52,'Feriados'!$F$7:$F$22)=1,OR(AND(AF$52&gt;='Mapa de férias'!$E$22,AF$52&lt;='Mapa de férias'!$F$22),AND(AF$52&gt;='Mapa de férias'!$G$22,AF$52&lt;='Mapa de férias'!$H$22),AND(AF$52&gt;='Mapa de férias'!$I$22,AF$52&lt;='Mapa de férias'!$J$22))),"F",""))</f>
        <v/>
      </c>
      <c r="AG66" s="44">
        <f>IF(OR($B66="",AG$52=""),"",IF(AND(NETWORKDAYS(AG$52,AG$52,'Feriados'!$F$7:$F$22)=1,OR(AND(AG$52&gt;='Mapa de férias'!$E$22,AG$52&lt;='Mapa de férias'!$F$22),AND(AG$52&gt;='Mapa de férias'!$G$22,AG$52&lt;='Mapa de férias'!$H$22),AND(AG$52&gt;='Mapa de férias'!$I$22,AG$52&lt;='Mapa de férias'!$J$22))),"F",""))</f>
        <v/>
      </c>
      <c r="AH66" s="45">
        <f>IF($B66="","",COUNTIF(C66:AG66,"F"))</f>
        <v/>
      </c>
    </row>
    <row r="67" ht="15" customHeight="1">
      <c r="A67" s="42" t="n">
        <v>14</v>
      </c>
      <c r="B67" s="43">
        <f>IF('Mapa de férias'!$B$23="","",'Mapa de férias'!$B$23)</f>
        <v/>
      </c>
      <c r="C67" s="44">
        <f>IF(OR($B67="",C$52=""),"",IF(AND(NETWORKDAYS(C$52,C$52,'Feriados'!$F$7:$F$22)=1,OR(AND(C$52&gt;='Mapa de férias'!$E$23,C$52&lt;='Mapa de férias'!$F$23),AND(C$52&gt;='Mapa de férias'!$G$23,C$52&lt;='Mapa de férias'!$H$23),AND(C$52&gt;='Mapa de férias'!$I$23,C$52&lt;='Mapa de férias'!$J$23))),"F",""))</f>
        <v/>
      </c>
      <c r="D67" s="44">
        <f>IF(OR($B67="",D$52=""),"",IF(AND(NETWORKDAYS(D$52,D$52,'Feriados'!$F$7:$F$22)=1,OR(AND(D$52&gt;='Mapa de férias'!$E$23,D$52&lt;='Mapa de férias'!$F$23),AND(D$52&gt;='Mapa de férias'!$G$23,D$52&lt;='Mapa de férias'!$H$23),AND(D$52&gt;='Mapa de férias'!$I$23,D$52&lt;='Mapa de férias'!$J$23))),"F",""))</f>
        <v/>
      </c>
      <c r="E67" s="44">
        <f>IF(OR($B67="",E$52=""),"",IF(AND(NETWORKDAYS(E$52,E$52,'Feriados'!$F$7:$F$22)=1,OR(AND(E$52&gt;='Mapa de férias'!$E$23,E$52&lt;='Mapa de férias'!$F$23),AND(E$52&gt;='Mapa de férias'!$G$23,E$52&lt;='Mapa de férias'!$H$23),AND(E$52&gt;='Mapa de férias'!$I$23,E$52&lt;='Mapa de férias'!$J$23))),"F",""))</f>
        <v/>
      </c>
      <c r="F67" s="44">
        <f>IF(OR($B67="",F$52=""),"",IF(AND(NETWORKDAYS(F$52,F$52,'Feriados'!$F$7:$F$22)=1,OR(AND(F$52&gt;='Mapa de férias'!$E$23,F$52&lt;='Mapa de férias'!$F$23),AND(F$52&gt;='Mapa de férias'!$G$23,F$52&lt;='Mapa de férias'!$H$23),AND(F$52&gt;='Mapa de férias'!$I$23,F$52&lt;='Mapa de férias'!$J$23))),"F",""))</f>
        <v/>
      </c>
      <c r="G67" s="44">
        <f>IF(OR($B67="",G$52=""),"",IF(AND(NETWORKDAYS(G$52,G$52,'Feriados'!$F$7:$F$22)=1,OR(AND(G$52&gt;='Mapa de férias'!$E$23,G$52&lt;='Mapa de férias'!$F$23),AND(G$52&gt;='Mapa de férias'!$G$23,G$52&lt;='Mapa de férias'!$H$23),AND(G$52&gt;='Mapa de férias'!$I$23,G$52&lt;='Mapa de férias'!$J$23))),"F",""))</f>
        <v/>
      </c>
      <c r="H67" s="44">
        <f>IF(OR($B67="",H$52=""),"",IF(AND(NETWORKDAYS(H$52,H$52,'Feriados'!$F$7:$F$22)=1,OR(AND(H$52&gt;='Mapa de férias'!$E$23,H$52&lt;='Mapa de férias'!$F$23),AND(H$52&gt;='Mapa de férias'!$G$23,H$52&lt;='Mapa de férias'!$H$23),AND(H$52&gt;='Mapa de férias'!$I$23,H$52&lt;='Mapa de férias'!$J$23))),"F",""))</f>
        <v/>
      </c>
      <c r="I67" s="44">
        <f>IF(OR($B67="",I$52=""),"",IF(AND(NETWORKDAYS(I$52,I$52,'Feriados'!$F$7:$F$22)=1,OR(AND(I$52&gt;='Mapa de férias'!$E$23,I$52&lt;='Mapa de férias'!$F$23),AND(I$52&gt;='Mapa de férias'!$G$23,I$52&lt;='Mapa de férias'!$H$23),AND(I$52&gt;='Mapa de férias'!$I$23,I$52&lt;='Mapa de férias'!$J$23))),"F",""))</f>
        <v/>
      </c>
      <c r="J67" s="44">
        <f>IF(OR($B67="",J$52=""),"",IF(AND(NETWORKDAYS(J$52,J$52,'Feriados'!$F$7:$F$22)=1,OR(AND(J$52&gt;='Mapa de férias'!$E$23,J$52&lt;='Mapa de férias'!$F$23),AND(J$52&gt;='Mapa de férias'!$G$23,J$52&lt;='Mapa de férias'!$H$23),AND(J$52&gt;='Mapa de férias'!$I$23,J$52&lt;='Mapa de férias'!$J$23))),"F",""))</f>
        <v/>
      </c>
      <c r="K67" s="44">
        <f>IF(OR($B67="",K$52=""),"",IF(AND(NETWORKDAYS(K$52,K$52,'Feriados'!$F$7:$F$22)=1,OR(AND(K$52&gt;='Mapa de férias'!$E$23,K$52&lt;='Mapa de férias'!$F$23),AND(K$52&gt;='Mapa de férias'!$G$23,K$52&lt;='Mapa de férias'!$H$23),AND(K$52&gt;='Mapa de férias'!$I$23,K$52&lt;='Mapa de férias'!$J$23))),"F",""))</f>
        <v/>
      </c>
      <c r="L67" s="44">
        <f>IF(OR($B67="",L$52=""),"",IF(AND(NETWORKDAYS(L$52,L$52,'Feriados'!$F$7:$F$22)=1,OR(AND(L$52&gt;='Mapa de férias'!$E$23,L$52&lt;='Mapa de férias'!$F$23),AND(L$52&gt;='Mapa de férias'!$G$23,L$52&lt;='Mapa de férias'!$H$23),AND(L$52&gt;='Mapa de férias'!$I$23,L$52&lt;='Mapa de férias'!$J$23))),"F",""))</f>
        <v/>
      </c>
      <c r="M67" s="44">
        <f>IF(OR($B67="",M$52=""),"",IF(AND(NETWORKDAYS(M$52,M$52,'Feriados'!$F$7:$F$22)=1,OR(AND(M$52&gt;='Mapa de férias'!$E$23,M$52&lt;='Mapa de férias'!$F$23),AND(M$52&gt;='Mapa de férias'!$G$23,M$52&lt;='Mapa de férias'!$H$23),AND(M$52&gt;='Mapa de férias'!$I$23,M$52&lt;='Mapa de férias'!$J$23))),"F",""))</f>
        <v/>
      </c>
      <c r="N67" s="44">
        <f>IF(OR($B67="",N$52=""),"",IF(AND(NETWORKDAYS(N$52,N$52,'Feriados'!$F$7:$F$22)=1,OR(AND(N$52&gt;='Mapa de férias'!$E$23,N$52&lt;='Mapa de férias'!$F$23),AND(N$52&gt;='Mapa de férias'!$G$23,N$52&lt;='Mapa de férias'!$H$23),AND(N$52&gt;='Mapa de férias'!$I$23,N$52&lt;='Mapa de férias'!$J$23))),"F",""))</f>
        <v/>
      </c>
      <c r="O67" s="44">
        <f>IF(OR($B67="",O$52=""),"",IF(AND(NETWORKDAYS(O$52,O$52,'Feriados'!$F$7:$F$22)=1,OR(AND(O$52&gt;='Mapa de férias'!$E$23,O$52&lt;='Mapa de férias'!$F$23),AND(O$52&gt;='Mapa de férias'!$G$23,O$52&lt;='Mapa de férias'!$H$23),AND(O$52&gt;='Mapa de férias'!$I$23,O$52&lt;='Mapa de férias'!$J$23))),"F",""))</f>
        <v/>
      </c>
      <c r="P67" s="44">
        <f>IF(OR($B67="",P$52=""),"",IF(AND(NETWORKDAYS(P$52,P$52,'Feriados'!$F$7:$F$22)=1,OR(AND(P$52&gt;='Mapa de férias'!$E$23,P$52&lt;='Mapa de férias'!$F$23),AND(P$52&gt;='Mapa de férias'!$G$23,P$52&lt;='Mapa de férias'!$H$23),AND(P$52&gt;='Mapa de férias'!$I$23,P$52&lt;='Mapa de férias'!$J$23))),"F",""))</f>
        <v/>
      </c>
      <c r="Q67" s="44">
        <f>IF(OR($B67="",Q$52=""),"",IF(AND(NETWORKDAYS(Q$52,Q$52,'Feriados'!$F$7:$F$22)=1,OR(AND(Q$52&gt;='Mapa de férias'!$E$23,Q$52&lt;='Mapa de férias'!$F$23),AND(Q$52&gt;='Mapa de férias'!$G$23,Q$52&lt;='Mapa de férias'!$H$23),AND(Q$52&gt;='Mapa de férias'!$I$23,Q$52&lt;='Mapa de férias'!$J$23))),"F",""))</f>
        <v/>
      </c>
      <c r="R67" s="44">
        <f>IF(OR($B67="",R$52=""),"",IF(AND(NETWORKDAYS(R$52,R$52,'Feriados'!$F$7:$F$22)=1,OR(AND(R$52&gt;='Mapa de férias'!$E$23,R$52&lt;='Mapa de férias'!$F$23),AND(R$52&gt;='Mapa de férias'!$G$23,R$52&lt;='Mapa de férias'!$H$23),AND(R$52&gt;='Mapa de férias'!$I$23,R$52&lt;='Mapa de férias'!$J$23))),"F",""))</f>
        <v/>
      </c>
      <c r="S67" s="44">
        <f>IF(OR($B67="",S$52=""),"",IF(AND(NETWORKDAYS(S$52,S$52,'Feriados'!$F$7:$F$22)=1,OR(AND(S$52&gt;='Mapa de férias'!$E$23,S$52&lt;='Mapa de férias'!$F$23),AND(S$52&gt;='Mapa de férias'!$G$23,S$52&lt;='Mapa de férias'!$H$23),AND(S$52&gt;='Mapa de férias'!$I$23,S$52&lt;='Mapa de férias'!$J$23))),"F",""))</f>
        <v/>
      </c>
      <c r="T67" s="44">
        <f>IF(OR($B67="",T$52=""),"",IF(AND(NETWORKDAYS(T$52,T$52,'Feriados'!$F$7:$F$22)=1,OR(AND(T$52&gt;='Mapa de férias'!$E$23,T$52&lt;='Mapa de férias'!$F$23),AND(T$52&gt;='Mapa de férias'!$G$23,T$52&lt;='Mapa de férias'!$H$23),AND(T$52&gt;='Mapa de férias'!$I$23,T$52&lt;='Mapa de férias'!$J$23))),"F",""))</f>
        <v/>
      </c>
      <c r="U67" s="44">
        <f>IF(OR($B67="",U$52=""),"",IF(AND(NETWORKDAYS(U$52,U$52,'Feriados'!$F$7:$F$22)=1,OR(AND(U$52&gt;='Mapa de férias'!$E$23,U$52&lt;='Mapa de férias'!$F$23),AND(U$52&gt;='Mapa de férias'!$G$23,U$52&lt;='Mapa de férias'!$H$23),AND(U$52&gt;='Mapa de férias'!$I$23,U$52&lt;='Mapa de férias'!$J$23))),"F",""))</f>
        <v/>
      </c>
      <c r="V67" s="44">
        <f>IF(OR($B67="",V$52=""),"",IF(AND(NETWORKDAYS(V$52,V$52,'Feriados'!$F$7:$F$22)=1,OR(AND(V$52&gt;='Mapa de férias'!$E$23,V$52&lt;='Mapa de férias'!$F$23),AND(V$52&gt;='Mapa de férias'!$G$23,V$52&lt;='Mapa de férias'!$H$23),AND(V$52&gt;='Mapa de férias'!$I$23,V$52&lt;='Mapa de férias'!$J$23))),"F",""))</f>
        <v/>
      </c>
      <c r="W67" s="44">
        <f>IF(OR($B67="",W$52=""),"",IF(AND(NETWORKDAYS(W$52,W$52,'Feriados'!$F$7:$F$22)=1,OR(AND(W$52&gt;='Mapa de férias'!$E$23,W$52&lt;='Mapa de férias'!$F$23),AND(W$52&gt;='Mapa de férias'!$G$23,W$52&lt;='Mapa de férias'!$H$23),AND(W$52&gt;='Mapa de férias'!$I$23,W$52&lt;='Mapa de férias'!$J$23))),"F",""))</f>
        <v/>
      </c>
      <c r="X67" s="44">
        <f>IF(OR($B67="",X$52=""),"",IF(AND(NETWORKDAYS(X$52,X$52,'Feriados'!$F$7:$F$22)=1,OR(AND(X$52&gt;='Mapa de férias'!$E$23,X$52&lt;='Mapa de férias'!$F$23),AND(X$52&gt;='Mapa de férias'!$G$23,X$52&lt;='Mapa de férias'!$H$23),AND(X$52&gt;='Mapa de férias'!$I$23,X$52&lt;='Mapa de férias'!$J$23))),"F",""))</f>
        <v/>
      </c>
      <c r="Y67" s="44">
        <f>IF(OR($B67="",Y$52=""),"",IF(AND(NETWORKDAYS(Y$52,Y$52,'Feriados'!$F$7:$F$22)=1,OR(AND(Y$52&gt;='Mapa de férias'!$E$23,Y$52&lt;='Mapa de férias'!$F$23),AND(Y$52&gt;='Mapa de férias'!$G$23,Y$52&lt;='Mapa de férias'!$H$23),AND(Y$52&gt;='Mapa de férias'!$I$23,Y$52&lt;='Mapa de férias'!$J$23))),"F",""))</f>
        <v/>
      </c>
      <c r="Z67" s="44">
        <f>IF(OR($B67="",Z$52=""),"",IF(AND(NETWORKDAYS(Z$52,Z$52,'Feriados'!$F$7:$F$22)=1,OR(AND(Z$52&gt;='Mapa de férias'!$E$23,Z$52&lt;='Mapa de férias'!$F$23),AND(Z$52&gt;='Mapa de férias'!$G$23,Z$52&lt;='Mapa de férias'!$H$23),AND(Z$52&gt;='Mapa de férias'!$I$23,Z$52&lt;='Mapa de férias'!$J$23))),"F",""))</f>
        <v/>
      </c>
      <c r="AA67" s="44">
        <f>IF(OR($B67="",AA$52=""),"",IF(AND(NETWORKDAYS(AA$52,AA$52,'Feriados'!$F$7:$F$22)=1,OR(AND(AA$52&gt;='Mapa de férias'!$E$23,AA$52&lt;='Mapa de férias'!$F$23),AND(AA$52&gt;='Mapa de férias'!$G$23,AA$52&lt;='Mapa de férias'!$H$23),AND(AA$52&gt;='Mapa de férias'!$I$23,AA$52&lt;='Mapa de férias'!$J$23))),"F",""))</f>
        <v/>
      </c>
      <c r="AB67" s="44">
        <f>IF(OR($B67="",AB$52=""),"",IF(AND(NETWORKDAYS(AB$52,AB$52,'Feriados'!$F$7:$F$22)=1,OR(AND(AB$52&gt;='Mapa de férias'!$E$23,AB$52&lt;='Mapa de férias'!$F$23),AND(AB$52&gt;='Mapa de férias'!$G$23,AB$52&lt;='Mapa de férias'!$H$23),AND(AB$52&gt;='Mapa de férias'!$I$23,AB$52&lt;='Mapa de férias'!$J$23))),"F",""))</f>
        <v/>
      </c>
      <c r="AC67" s="44">
        <f>IF(OR($B67="",AC$52=""),"",IF(AND(NETWORKDAYS(AC$52,AC$52,'Feriados'!$F$7:$F$22)=1,OR(AND(AC$52&gt;='Mapa de férias'!$E$23,AC$52&lt;='Mapa de férias'!$F$23),AND(AC$52&gt;='Mapa de férias'!$G$23,AC$52&lt;='Mapa de férias'!$H$23),AND(AC$52&gt;='Mapa de férias'!$I$23,AC$52&lt;='Mapa de férias'!$J$23))),"F",""))</f>
        <v/>
      </c>
      <c r="AD67" s="44">
        <f>IF(OR($B67="",AD$52=""),"",IF(AND(NETWORKDAYS(AD$52,AD$52,'Feriados'!$F$7:$F$22)=1,OR(AND(AD$52&gt;='Mapa de férias'!$E$23,AD$52&lt;='Mapa de férias'!$F$23),AND(AD$52&gt;='Mapa de férias'!$G$23,AD$52&lt;='Mapa de férias'!$H$23),AND(AD$52&gt;='Mapa de férias'!$I$23,AD$52&lt;='Mapa de férias'!$J$23))),"F",""))</f>
        <v/>
      </c>
      <c r="AE67" s="44">
        <f>IF(OR($B67="",AE$52=""),"",IF(AND(NETWORKDAYS(AE$52,AE$52,'Feriados'!$F$7:$F$22)=1,OR(AND(AE$52&gt;='Mapa de férias'!$E$23,AE$52&lt;='Mapa de férias'!$F$23),AND(AE$52&gt;='Mapa de férias'!$G$23,AE$52&lt;='Mapa de férias'!$H$23),AND(AE$52&gt;='Mapa de férias'!$I$23,AE$52&lt;='Mapa de férias'!$J$23))),"F",""))</f>
        <v/>
      </c>
      <c r="AF67" s="44">
        <f>IF(OR($B67="",AF$52=""),"",IF(AND(NETWORKDAYS(AF$52,AF$52,'Feriados'!$F$7:$F$22)=1,OR(AND(AF$52&gt;='Mapa de férias'!$E$23,AF$52&lt;='Mapa de férias'!$F$23),AND(AF$52&gt;='Mapa de férias'!$G$23,AF$52&lt;='Mapa de férias'!$H$23),AND(AF$52&gt;='Mapa de férias'!$I$23,AF$52&lt;='Mapa de férias'!$J$23))),"F",""))</f>
        <v/>
      </c>
      <c r="AG67" s="44">
        <f>IF(OR($B67="",AG$52=""),"",IF(AND(NETWORKDAYS(AG$52,AG$52,'Feriados'!$F$7:$F$22)=1,OR(AND(AG$52&gt;='Mapa de férias'!$E$23,AG$52&lt;='Mapa de férias'!$F$23),AND(AG$52&gt;='Mapa de férias'!$G$23,AG$52&lt;='Mapa de férias'!$H$23),AND(AG$52&gt;='Mapa de férias'!$I$23,AG$52&lt;='Mapa de férias'!$J$23))),"F",""))</f>
        <v/>
      </c>
      <c r="AH67" s="45">
        <f>IF($B67="","",COUNTIF(C67:AG67,"F"))</f>
        <v/>
      </c>
    </row>
    <row r="68" ht="15" customHeight="1">
      <c r="A68" s="42" t="n">
        <v>15</v>
      </c>
      <c r="B68" s="43">
        <f>IF('Mapa de férias'!$B$24="","",'Mapa de férias'!$B$24)</f>
        <v/>
      </c>
      <c r="C68" s="44">
        <f>IF(OR($B68="",C$52=""),"",IF(AND(NETWORKDAYS(C$52,C$52,'Feriados'!$F$7:$F$22)=1,OR(AND(C$52&gt;='Mapa de férias'!$E$24,C$52&lt;='Mapa de férias'!$F$24),AND(C$52&gt;='Mapa de férias'!$G$24,C$52&lt;='Mapa de férias'!$H$24),AND(C$52&gt;='Mapa de férias'!$I$24,C$52&lt;='Mapa de férias'!$J$24))),"F",""))</f>
        <v/>
      </c>
      <c r="D68" s="44">
        <f>IF(OR($B68="",D$52=""),"",IF(AND(NETWORKDAYS(D$52,D$52,'Feriados'!$F$7:$F$22)=1,OR(AND(D$52&gt;='Mapa de férias'!$E$24,D$52&lt;='Mapa de férias'!$F$24),AND(D$52&gt;='Mapa de férias'!$G$24,D$52&lt;='Mapa de férias'!$H$24),AND(D$52&gt;='Mapa de férias'!$I$24,D$52&lt;='Mapa de férias'!$J$24))),"F",""))</f>
        <v/>
      </c>
      <c r="E68" s="44">
        <f>IF(OR($B68="",E$52=""),"",IF(AND(NETWORKDAYS(E$52,E$52,'Feriados'!$F$7:$F$22)=1,OR(AND(E$52&gt;='Mapa de férias'!$E$24,E$52&lt;='Mapa de férias'!$F$24),AND(E$52&gt;='Mapa de férias'!$G$24,E$52&lt;='Mapa de férias'!$H$24),AND(E$52&gt;='Mapa de férias'!$I$24,E$52&lt;='Mapa de férias'!$J$24))),"F",""))</f>
        <v/>
      </c>
      <c r="F68" s="44">
        <f>IF(OR($B68="",F$52=""),"",IF(AND(NETWORKDAYS(F$52,F$52,'Feriados'!$F$7:$F$22)=1,OR(AND(F$52&gt;='Mapa de férias'!$E$24,F$52&lt;='Mapa de férias'!$F$24),AND(F$52&gt;='Mapa de férias'!$G$24,F$52&lt;='Mapa de férias'!$H$24),AND(F$52&gt;='Mapa de férias'!$I$24,F$52&lt;='Mapa de férias'!$J$24))),"F",""))</f>
        <v/>
      </c>
      <c r="G68" s="44">
        <f>IF(OR($B68="",G$52=""),"",IF(AND(NETWORKDAYS(G$52,G$52,'Feriados'!$F$7:$F$22)=1,OR(AND(G$52&gt;='Mapa de férias'!$E$24,G$52&lt;='Mapa de férias'!$F$24),AND(G$52&gt;='Mapa de férias'!$G$24,G$52&lt;='Mapa de férias'!$H$24),AND(G$52&gt;='Mapa de férias'!$I$24,G$52&lt;='Mapa de férias'!$J$24))),"F",""))</f>
        <v/>
      </c>
      <c r="H68" s="44">
        <f>IF(OR($B68="",H$52=""),"",IF(AND(NETWORKDAYS(H$52,H$52,'Feriados'!$F$7:$F$22)=1,OR(AND(H$52&gt;='Mapa de férias'!$E$24,H$52&lt;='Mapa de férias'!$F$24),AND(H$52&gt;='Mapa de férias'!$G$24,H$52&lt;='Mapa de férias'!$H$24),AND(H$52&gt;='Mapa de férias'!$I$24,H$52&lt;='Mapa de férias'!$J$24))),"F",""))</f>
        <v/>
      </c>
      <c r="I68" s="44">
        <f>IF(OR($B68="",I$52=""),"",IF(AND(NETWORKDAYS(I$52,I$52,'Feriados'!$F$7:$F$22)=1,OR(AND(I$52&gt;='Mapa de férias'!$E$24,I$52&lt;='Mapa de férias'!$F$24),AND(I$52&gt;='Mapa de férias'!$G$24,I$52&lt;='Mapa de férias'!$H$24),AND(I$52&gt;='Mapa de férias'!$I$24,I$52&lt;='Mapa de férias'!$J$24))),"F",""))</f>
        <v/>
      </c>
      <c r="J68" s="44">
        <f>IF(OR($B68="",J$52=""),"",IF(AND(NETWORKDAYS(J$52,J$52,'Feriados'!$F$7:$F$22)=1,OR(AND(J$52&gt;='Mapa de férias'!$E$24,J$52&lt;='Mapa de férias'!$F$24),AND(J$52&gt;='Mapa de férias'!$G$24,J$52&lt;='Mapa de férias'!$H$24),AND(J$52&gt;='Mapa de férias'!$I$24,J$52&lt;='Mapa de férias'!$J$24))),"F",""))</f>
        <v/>
      </c>
      <c r="K68" s="44">
        <f>IF(OR($B68="",K$52=""),"",IF(AND(NETWORKDAYS(K$52,K$52,'Feriados'!$F$7:$F$22)=1,OR(AND(K$52&gt;='Mapa de férias'!$E$24,K$52&lt;='Mapa de férias'!$F$24),AND(K$52&gt;='Mapa de férias'!$G$24,K$52&lt;='Mapa de férias'!$H$24),AND(K$52&gt;='Mapa de férias'!$I$24,K$52&lt;='Mapa de férias'!$J$24))),"F",""))</f>
        <v/>
      </c>
      <c r="L68" s="44">
        <f>IF(OR($B68="",L$52=""),"",IF(AND(NETWORKDAYS(L$52,L$52,'Feriados'!$F$7:$F$22)=1,OR(AND(L$52&gt;='Mapa de férias'!$E$24,L$52&lt;='Mapa de férias'!$F$24),AND(L$52&gt;='Mapa de férias'!$G$24,L$52&lt;='Mapa de férias'!$H$24),AND(L$52&gt;='Mapa de férias'!$I$24,L$52&lt;='Mapa de férias'!$J$24))),"F",""))</f>
        <v/>
      </c>
      <c r="M68" s="44">
        <f>IF(OR($B68="",M$52=""),"",IF(AND(NETWORKDAYS(M$52,M$52,'Feriados'!$F$7:$F$22)=1,OR(AND(M$52&gt;='Mapa de férias'!$E$24,M$52&lt;='Mapa de férias'!$F$24),AND(M$52&gt;='Mapa de férias'!$G$24,M$52&lt;='Mapa de férias'!$H$24),AND(M$52&gt;='Mapa de férias'!$I$24,M$52&lt;='Mapa de férias'!$J$24))),"F",""))</f>
        <v/>
      </c>
      <c r="N68" s="44">
        <f>IF(OR($B68="",N$52=""),"",IF(AND(NETWORKDAYS(N$52,N$52,'Feriados'!$F$7:$F$22)=1,OR(AND(N$52&gt;='Mapa de férias'!$E$24,N$52&lt;='Mapa de férias'!$F$24),AND(N$52&gt;='Mapa de férias'!$G$24,N$52&lt;='Mapa de férias'!$H$24),AND(N$52&gt;='Mapa de férias'!$I$24,N$52&lt;='Mapa de férias'!$J$24))),"F",""))</f>
        <v/>
      </c>
      <c r="O68" s="44">
        <f>IF(OR($B68="",O$52=""),"",IF(AND(NETWORKDAYS(O$52,O$52,'Feriados'!$F$7:$F$22)=1,OR(AND(O$52&gt;='Mapa de férias'!$E$24,O$52&lt;='Mapa de férias'!$F$24),AND(O$52&gt;='Mapa de férias'!$G$24,O$52&lt;='Mapa de férias'!$H$24),AND(O$52&gt;='Mapa de férias'!$I$24,O$52&lt;='Mapa de férias'!$J$24))),"F",""))</f>
        <v/>
      </c>
      <c r="P68" s="44">
        <f>IF(OR($B68="",P$52=""),"",IF(AND(NETWORKDAYS(P$52,P$52,'Feriados'!$F$7:$F$22)=1,OR(AND(P$52&gt;='Mapa de férias'!$E$24,P$52&lt;='Mapa de férias'!$F$24),AND(P$52&gt;='Mapa de férias'!$G$24,P$52&lt;='Mapa de férias'!$H$24),AND(P$52&gt;='Mapa de férias'!$I$24,P$52&lt;='Mapa de férias'!$J$24))),"F",""))</f>
        <v/>
      </c>
      <c r="Q68" s="44">
        <f>IF(OR($B68="",Q$52=""),"",IF(AND(NETWORKDAYS(Q$52,Q$52,'Feriados'!$F$7:$F$22)=1,OR(AND(Q$52&gt;='Mapa de férias'!$E$24,Q$52&lt;='Mapa de férias'!$F$24),AND(Q$52&gt;='Mapa de férias'!$G$24,Q$52&lt;='Mapa de férias'!$H$24),AND(Q$52&gt;='Mapa de férias'!$I$24,Q$52&lt;='Mapa de férias'!$J$24))),"F",""))</f>
        <v/>
      </c>
      <c r="R68" s="44">
        <f>IF(OR($B68="",R$52=""),"",IF(AND(NETWORKDAYS(R$52,R$52,'Feriados'!$F$7:$F$22)=1,OR(AND(R$52&gt;='Mapa de férias'!$E$24,R$52&lt;='Mapa de férias'!$F$24),AND(R$52&gt;='Mapa de férias'!$G$24,R$52&lt;='Mapa de férias'!$H$24),AND(R$52&gt;='Mapa de férias'!$I$24,R$52&lt;='Mapa de férias'!$J$24))),"F",""))</f>
        <v/>
      </c>
      <c r="S68" s="44">
        <f>IF(OR($B68="",S$52=""),"",IF(AND(NETWORKDAYS(S$52,S$52,'Feriados'!$F$7:$F$22)=1,OR(AND(S$52&gt;='Mapa de férias'!$E$24,S$52&lt;='Mapa de férias'!$F$24),AND(S$52&gt;='Mapa de férias'!$G$24,S$52&lt;='Mapa de férias'!$H$24),AND(S$52&gt;='Mapa de férias'!$I$24,S$52&lt;='Mapa de férias'!$J$24))),"F",""))</f>
        <v/>
      </c>
      <c r="T68" s="44">
        <f>IF(OR($B68="",T$52=""),"",IF(AND(NETWORKDAYS(T$52,T$52,'Feriados'!$F$7:$F$22)=1,OR(AND(T$52&gt;='Mapa de férias'!$E$24,T$52&lt;='Mapa de férias'!$F$24),AND(T$52&gt;='Mapa de férias'!$G$24,T$52&lt;='Mapa de férias'!$H$24),AND(T$52&gt;='Mapa de férias'!$I$24,T$52&lt;='Mapa de férias'!$J$24))),"F",""))</f>
        <v/>
      </c>
      <c r="U68" s="44">
        <f>IF(OR($B68="",U$52=""),"",IF(AND(NETWORKDAYS(U$52,U$52,'Feriados'!$F$7:$F$22)=1,OR(AND(U$52&gt;='Mapa de férias'!$E$24,U$52&lt;='Mapa de férias'!$F$24),AND(U$52&gt;='Mapa de férias'!$G$24,U$52&lt;='Mapa de férias'!$H$24),AND(U$52&gt;='Mapa de férias'!$I$24,U$52&lt;='Mapa de férias'!$J$24))),"F",""))</f>
        <v/>
      </c>
      <c r="V68" s="44">
        <f>IF(OR($B68="",V$52=""),"",IF(AND(NETWORKDAYS(V$52,V$52,'Feriados'!$F$7:$F$22)=1,OR(AND(V$52&gt;='Mapa de férias'!$E$24,V$52&lt;='Mapa de férias'!$F$24),AND(V$52&gt;='Mapa de férias'!$G$24,V$52&lt;='Mapa de férias'!$H$24),AND(V$52&gt;='Mapa de férias'!$I$24,V$52&lt;='Mapa de férias'!$J$24))),"F",""))</f>
        <v/>
      </c>
      <c r="W68" s="44">
        <f>IF(OR($B68="",W$52=""),"",IF(AND(NETWORKDAYS(W$52,W$52,'Feriados'!$F$7:$F$22)=1,OR(AND(W$52&gt;='Mapa de férias'!$E$24,W$52&lt;='Mapa de férias'!$F$24),AND(W$52&gt;='Mapa de férias'!$G$24,W$52&lt;='Mapa de férias'!$H$24),AND(W$52&gt;='Mapa de férias'!$I$24,W$52&lt;='Mapa de férias'!$J$24))),"F",""))</f>
        <v/>
      </c>
      <c r="X68" s="44">
        <f>IF(OR($B68="",X$52=""),"",IF(AND(NETWORKDAYS(X$52,X$52,'Feriados'!$F$7:$F$22)=1,OR(AND(X$52&gt;='Mapa de férias'!$E$24,X$52&lt;='Mapa de férias'!$F$24),AND(X$52&gt;='Mapa de férias'!$G$24,X$52&lt;='Mapa de férias'!$H$24),AND(X$52&gt;='Mapa de férias'!$I$24,X$52&lt;='Mapa de férias'!$J$24))),"F",""))</f>
        <v/>
      </c>
      <c r="Y68" s="44">
        <f>IF(OR($B68="",Y$52=""),"",IF(AND(NETWORKDAYS(Y$52,Y$52,'Feriados'!$F$7:$F$22)=1,OR(AND(Y$52&gt;='Mapa de férias'!$E$24,Y$52&lt;='Mapa de férias'!$F$24),AND(Y$52&gt;='Mapa de férias'!$G$24,Y$52&lt;='Mapa de férias'!$H$24),AND(Y$52&gt;='Mapa de férias'!$I$24,Y$52&lt;='Mapa de férias'!$J$24))),"F",""))</f>
        <v/>
      </c>
      <c r="Z68" s="44">
        <f>IF(OR($B68="",Z$52=""),"",IF(AND(NETWORKDAYS(Z$52,Z$52,'Feriados'!$F$7:$F$22)=1,OR(AND(Z$52&gt;='Mapa de férias'!$E$24,Z$52&lt;='Mapa de férias'!$F$24),AND(Z$52&gt;='Mapa de férias'!$G$24,Z$52&lt;='Mapa de férias'!$H$24),AND(Z$52&gt;='Mapa de férias'!$I$24,Z$52&lt;='Mapa de férias'!$J$24))),"F",""))</f>
        <v/>
      </c>
      <c r="AA68" s="44">
        <f>IF(OR($B68="",AA$52=""),"",IF(AND(NETWORKDAYS(AA$52,AA$52,'Feriados'!$F$7:$F$22)=1,OR(AND(AA$52&gt;='Mapa de férias'!$E$24,AA$52&lt;='Mapa de férias'!$F$24),AND(AA$52&gt;='Mapa de férias'!$G$24,AA$52&lt;='Mapa de férias'!$H$24),AND(AA$52&gt;='Mapa de férias'!$I$24,AA$52&lt;='Mapa de férias'!$J$24))),"F",""))</f>
        <v/>
      </c>
      <c r="AB68" s="44">
        <f>IF(OR($B68="",AB$52=""),"",IF(AND(NETWORKDAYS(AB$52,AB$52,'Feriados'!$F$7:$F$22)=1,OR(AND(AB$52&gt;='Mapa de férias'!$E$24,AB$52&lt;='Mapa de férias'!$F$24),AND(AB$52&gt;='Mapa de férias'!$G$24,AB$52&lt;='Mapa de férias'!$H$24),AND(AB$52&gt;='Mapa de férias'!$I$24,AB$52&lt;='Mapa de férias'!$J$24))),"F",""))</f>
        <v/>
      </c>
      <c r="AC68" s="44">
        <f>IF(OR($B68="",AC$52=""),"",IF(AND(NETWORKDAYS(AC$52,AC$52,'Feriados'!$F$7:$F$22)=1,OR(AND(AC$52&gt;='Mapa de férias'!$E$24,AC$52&lt;='Mapa de férias'!$F$24),AND(AC$52&gt;='Mapa de férias'!$G$24,AC$52&lt;='Mapa de férias'!$H$24),AND(AC$52&gt;='Mapa de férias'!$I$24,AC$52&lt;='Mapa de férias'!$J$24))),"F",""))</f>
        <v/>
      </c>
      <c r="AD68" s="44">
        <f>IF(OR($B68="",AD$52=""),"",IF(AND(NETWORKDAYS(AD$52,AD$52,'Feriados'!$F$7:$F$22)=1,OR(AND(AD$52&gt;='Mapa de férias'!$E$24,AD$52&lt;='Mapa de férias'!$F$24),AND(AD$52&gt;='Mapa de férias'!$G$24,AD$52&lt;='Mapa de férias'!$H$24),AND(AD$52&gt;='Mapa de férias'!$I$24,AD$52&lt;='Mapa de férias'!$J$24))),"F",""))</f>
        <v/>
      </c>
      <c r="AE68" s="44">
        <f>IF(OR($B68="",AE$52=""),"",IF(AND(NETWORKDAYS(AE$52,AE$52,'Feriados'!$F$7:$F$22)=1,OR(AND(AE$52&gt;='Mapa de férias'!$E$24,AE$52&lt;='Mapa de férias'!$F$24),AND(AE$52&gt;='Mapa de férias'!$G$24,AE$52&lt;='Mapa de férias'!$H$24),AND(AE$52&gt;='Mapa de férias'!$I$24,AE$52&lt;='Mapa de férias'!$J$24))),"F",""))</f>
        <v/>
      </c>
      <c r="AF68" s="44">
        <f>IF(OR($B68="",AF$52=""),"",IF(AND(NETWORKDAYS(AF$52,AF$52,'Feriados'!$F$7:$F$22)=1,OR(AND(AF$52&gt;='Mapa de férias'!$E$24,AF$52&lt;='Mapa de férias'!$F$24),AND(AF$52&gt;='Mapa de férias'!$G$24,AF$52&lt;='Mapa de férias'!$H$24),AND(AF$52&gt;='Mapa de férias'!$I$24,AF$52&lt;='Mapa de férias'!$J$24))),"F",""))</f>
        <v/>
      </c>
      <c r="AG68" s="44">
        <f>IF(OR($B68="",AG$52=""),"",IF(AND(NETWORKDAYS(AG$52,AG$52,'Feriados'!$F$7:$F$22)=1,OR(AND(AG$52&gt;='Mapa de férias'!$E$24,AG$52&lt;='Mapa de férias'!$F$24),AND(AG$52&gt;='Mapa de férias'!$G$24,AG$52&lt;='Mapa de férias'!$H$24),AND(AG$52&gt;='Mapa de férias'!$I$24,AG$52&lt;='Mapa de férias'!$J$24))),"F",""))</f>
        <v/>
      </c>
      <c r="AH68" s="45">
        <f>IF($B68="","",COUNTIF(C68:AG68,"F"))</f>
        <v/>
      </c>
    </row>
    <row r="69" ht="15" customHeight="1">
      <c r="A69" s="42" t="n">
        <v>16</v>
      </c>
      <c r="B69" s="43">
        <f>IF('Mapa de férias'!$B$25="","",'Mapa de férias'!$B$25)</f>
        <v/>
      </c>
      <c r="C69" s="44">
        <f>IF(OR($B69="",C$52=""),"",IF(AND(NETWORKDAYS(C$52,C$52,'Feriados'!$F$7:$F$22)=1,OR(AND(C$52&gt;='Mapa de férias'!$E$25,C$52&lt;='Mapa de férias'!$F$25),AND(C$52&gt;='Mapa de férias'!$G$25,C$52&lt;='Mapa de férias'!$H$25),AND(C$52&gt;='Mapa de férias'!$I$25,C$52&lt;='Mapa de férias'!$J$25))),"F",""))</f>
        <v/>
      </c>
      <c r="D69" s="44">
        <f>IF(OR($B69="",D$52=""),"",IF(AND(NETWORKDAYS(D$52,D$52,'Feriados'!$F$7:$F$22)=1,OR(AND(D$52&gt;='Mapa de férias'!$E$25,D$52&lt;='Mapa de férias'!$F$25),AND(D$52&gt;='Mapa de férias'!$G$25,D$52&lt;='Mapa de férias'!$H$25),AND(D$52&gt;='Mapa de férias'!$I$25,D$52&lt;='Mapa de férias'!$J$25))),"F",""))</f>
        <v/>
      </c>
      <c r="E69" s="44">
        <f>IF(OR($B69="",E$52=""),"",IF(AND(NETWORKDAYS(E$52,E$52,'Feriados'!$F$7:$F$22)=1,OR(AND(E$52&gt;='Mapa de férias'!$E$25,E$52&lt;='Mapa de férias'!$F$25),AND(E$52&gt;='Mapa de férias'!$G$25,E$52&lt;='Mapa de férias'!$H$25),AND(E$52&gt;='Mapa de férias'!$I$25,E$52&lt;='Mapa de férias'!$J$25))),"F",""))</f>
        <v/>
      </c>
      <c r="F69" s="44">
        <f>IF(OR($B69="",F$52=""),"",IF(AND(NETWORKDAYS(F$52,F$52,'Feriados'!$F$7:$F$22)=1,OR(AND(F$52&gt;='Mapa de férias'!$E$25,F$52&lt;='Mapa de férias'!$F$25),AND(F$52&gt;='Mapa de férias'!$G$25,F$52&lt;='Mapa de férias'!$H$25),AND(F$52&gt;='Mapa de férias'!$I$25,F$52&lt;='Mapa de férias'!$J$25))),"F",""))</f>
        <v/>
      </c>
      <c r="G69" s="44">
        <f>IF(OR($B69="",G$52=""),"",IF(AND(NETWORKDAYS(G$52,G$52,'Feriados'!$F$7:$F$22)=1,OR(AND(G$52&gt;='Mapa de férias'!$E$25,G$52&lt;='Mapa de férias'!$F$25),AND(G$52&gt;='Mapa de férias'!$G$25,G$52&lt;='Mapa de férias'!$H$25),AND(G$52&gt;='Mapa de férias'!$I$25,G$52&lt;='Mapa de férias'!$J$25))),"F",""))</f>
        <v/>
      </c>
      <c r="H69" s="44">
        <f>IF(OR($B69="",H$52=""),"",IF(AND(NETWORKDAYS(H$52,H$52,'Feriados'!$F$7:$F$22)=1,OR(AND(H$52&gt;='Mapa de férias'!$E$25,H$52&lt;='Mapa de férias'!$F$25),AND(H$52&gt;='Mapa de férias'!$G$25,H$52&lt;='Mapa de férias'!$H$25),AND(H$52&gt;='Mapa de férias'!$I$25,H$52&lt;='Mapa de férias'!$J$25))),"F",""))</f>
        <v/>
      </c>
      <c r="I69" s="44">
        <f>IF(OR($B69="",I$52=""),"",IF(AND(NETWORKDAYS(I$52,I$52,'Feriados'!$F$7:$F$22)=1,OR(AND(I$52&gt;='Mapa de férias'!$E$25,I$52&lt;='Mapa de férias'!$F$25),AND(I$52&gt;='Mapa de férias'!$G$25,I$52&lt;='Mapa de férias'!$H$25),AND(I$52&gt;='Mapa de férias'!$I$25,I$52&lt;='Mapa de férias'!$J$25))),"F",""))</f>
        <v/>
      </c>
      <c r="J69" s="44">
        <f>IF(OR($B69="",J$52=""),"",IF(AND(NETWORKDAYS(J$52,J$52,'Feriados'!$F$7:$F$22)=1,OR(AND(J$52&gt;='Mapa de férias'!$E$25,J$52&lt;='Mapa de férias'!$F$25),AND(J$52&gt;='Mapa de férias'!$G$25,J$52&lt;='Mapa de férias'!$H$25),AND(J$52&gt;='Mapa de férias'!$I$25,J$52&lt;='Mapa de férias'!$J$25))),"F",""))</f>
        <v/>
      </c>
      <c r="K69" s="44">
        <f>IF(OR($B69="",K$52=""),"",IF(AND(NETWORKDAYS(K$52,K$52,'Feriados'!$F$7:$F$22)=1,OR(AND(K$52&gt;='Mapa de férias'!$E$25,K$52&lt;='Mapa de férias'!$F$25),AND(K$52&gt;='Mapa de férias'!$G$25,K$52&lt;='Mapa de férias'!$H$25),AND(K$52&gt;='Mapa de férias'!$I$25,K$52&lt;='Mapa de férias'!$J$25))),"F",""))</f>
        <v/>
      </c>
      <c r="L69" s="44">
        <f>IF(OR($B69="",L$52=""),"",IF(AND(NETWORKDAYS(L$52,L$52,'Feriados'!$F$7:$F$22)=1,OR(AND(L$52&gt;='Mapa de férias'!$E$25,L$52&lt;='Mapa de férias'!$F$25),AND(L$52&gt;='Mapa de férias'!$G$25,L$52&lt;='Mapa de férias'!$H$25),AND(L$52&gt;='Mapa de férias'!$I$25,L$52&lt;='Mapa de férias'!$J$25))),"F",""))</f>
        <v/>
      </c>
      <c r="M69" s="44">
        <f>IF(OR($B69="",M$52=""),"",IF(AND(NETWORKDAYS(M$52,M$52,'Feriados'!$F$7:$F$22)=1,OR(AND(M$52&gt;='Mapa de férias'!$E$25,M$52&lt;='Mapa de férias'!$F$25),AND(M$52&gt;='Mapa de férias'!$G$25,M$52&lt;='Mapa de férias'!$H$25),AND(M$52&gt;='Mapa de férias'!$I$25,M$52&lt;='Mapa de férias'!$J$25))),"F",""))</f>
        <v/>
      </c>
      <c r="N69" s="44">
        <f>IF(OR($B69="",N$52=""),"",IF(AND(NETWORKDAYS(N$52,N$52,'Feriados'!$F$7:$F$22)=1,OR(AND(N$52&gt;='Mapa de férias'!$E$25,N$52&lt;='Mapa de férias'!$F$25),AND(N$52&gt;='Mapa de férias'!$G$25,N$52&lt;='Mapa de férias'!$H$25),AND(N$52&gt;='Mapa de férias'!$I$25,N$52&lt;='Mapa de férias'!$J$25))),"F",""))</f>
        <v/>
      </c>
      <c r="O69" s="44">
        <f>IF(OR($B69="",O$52=""),"",IF(AND(NETWORKDAYS(O$52,O$52,'Feriados'!$F$7:$F$22)=1,OR(AND(O$52&gt;='Mapa de férias'!$E$25,O$52&lt;='Mapa de férias'!$F$25),AND(O$52&gt;='Mapa de férias'!$G$25,O$52&lt;='Mapa de férias'!$H$25),AND(O$52&gt;='Mapa de férias'!$I$25,O$52&lt;='Mapa de férias'!$J$25))),"F",""))</f>
        <v/>
      </c>
      <c r="P69" s="44">
        <f>IF(OR($B69="",P$52=""),"",IF(AND(NETWORKDAYS(P$52,P$52,'Feriados'!$F$7:$F$22)=1,OR(AND(P$52&gt;='Mapa de férias'!$E$25,P$52&lt;='Mapa de férias'!$F$25),AND(P$52&gt;='Mapa de férias'!$G$25,P$52&lt;='Mapa de férias'!$H$25),AND(P$52&gt;='Mapa de férias'!$I$25,P$52&lt;='Mapa de férias'!$J$25))),"F",""))</f>
        <v/>
      </c>
      <c r="Q69" s="44">
        <f>IF(OR($B69="",Q$52=""),"",IF(AND(NETWORKDAYS(Q$52,Q$52,'Feriados'!$F$7:$F$22)=1,OR(AND(Q$52&gt;='Mapa de férias'!$E$25,Q$52&lt;='Mapa de férias'!$F$25),AND(Q$52&gt;='Mapa de férias'!$G$25,Q$52&lt;='Mapa de férias'!$H$25),AND(Q$52&gt;='Mapa de férias'!$I$25,Q$52&lt;='Mapa de férias'!$J$25))),"F",""))</f>
        <v/>
      </c>
      <c r="R69" s="44">
        <f>IF(OR($B69="",R$52=""),"",IF(AND(NETWORKDAYS(R$52,R$52,'Feriados'!$F$7:$F$22)=1,OR(AND(R$52&gt;='Mapa de férias'!$E$25,R$52&lt;='Mapa de férias'!$F$25),AND(R$52&gt;='Mapa de férias'!$G$25,R$52&lt;='Mapa de férias'!$H$25),AND(R$52&gt;='Mapa de férias'!$I$25,R$52&lt;='Mapa de férias'!$J$25))),"F",""))</f>
        <v/>
      </c>
      <c r="S69" s="44">
        <f>IF(OR($B69="",S$52=""),"",IF(AND(NETWORKDAYS(S$52,S$52,'Feriados'!$F$7:$F$22)=1,OR(AND(S$52&gt;='Mapa de férias'!$E$25,S$52&lt;='Mapa de férias'!$F$25),AND(S$52&gt;='Mapa de férias'!$G$25,S$52&lt;='Mapa de férias'!$H$25),AND(S$52&gt;='Mapa de férias'!$I$25,S$52&lt;='Mapa de férias'!$J$25))),"F",""))</f>
        <v/>
      </c>
      <c r="T69" s="44">
        <f>IF(OR($B69="",T$52=""),"",IF(AND(NETWORKDAYS(T$52,T$52,'Feriados'!$F$7:$F$22)=1,OR(AND(T$52&gt;='Mapa de férias'!$E$25,T$52&lt;='Mapa de férias'!$F$25),AND(T$52&gt;='Mapa de férias'!$G$25,T$52&lt;='Mapa de férias'!$H$25),AND(T$52&gt;='Mapa de férias'!$I$25,T$52&lt;='Mapa de férias'!$J$25))),"F",""))</f>
        <v/>
      </c>
      <c r="U69" s="44">
        <f>IF(OR($B69="",U$52=""),"",IF(AND(NETWORKDAYS(U$52,U$52,'Feriados'!$F$7:$F$22)=1,OR(AND(U$52&gt;='Mapa de férias'!$E$25,U$52&lt;='Mapa de férias'!$F$25),AND(U$52&gt;='Mapa de férias'!$G$25,U$52&lt;='Mapa de férias'!$H$25),AND(U$52&gt;='Mapa de férias'!$I$25,U$52&lt;='Mapa de férias'!$J$25))),"F",""))</f>
        <v/>
      </c>
      <c r="V69" s="44">
        <f>IF(OR($B69="",V$52=""),"",IF(AND(NETWORKDAYS(V$52,V$52,'Feriados'!$F$7:$F$22)=1,OR(AND(V$52&gt;='Mapa de férias'!$E$25,V$52&lt;='Mapa de férias'!$F$25),AND(V$52&gt;='Mapa de férias'!$G$25,V$52&lt;='Mapa de férias'!$H$25),AND(V$52&gt;='Mapa de férias'!$I$25,V$52&lt;='Mapa de férias'!$J$25))),"F",""))</f>
        <v/>
      </c>
      <c r="W69" s="44">
        <f>IF(OR($B69="",W$52=""),"",IF(AND(NETWORKDAYS(W$52,W$52,'Feriados'!$F$7:$F$22)=1,OR(AND(W$52&gt;='Mapa de férias'!$E$25,W$52&lt;='Mapa de férias'!$F$25),AND(W$52&gt;='Mapa de férias'!$G$25,W$52&lt;='Mapa de férias'!$H$25),AND(W$52&gt;='Mapa de férias'!$I$25,W$52&lt;='Mapa de férias'!$J$25))),"F",""))</f>
        <v/>
      </c>
      <c r="X69" s="44">
        <f>IF(OR($B69="",X$52=""),"",IF(AND(NETWORKDAYS(X$52,X$52,'Feriados'!$F$7:$F$22)=1,OR(AND(X$52&gt;='Mapa de férias'!$E$25,X$52&lt;='Mapa de férias'!$F$25),AND(X$52&gt;='Mapa de férias'!$G$25,X$52&lt;='Mapa de férias'!$H$25),AND(X$52&gt;='Mapa de férias'!$I$25,X$52&lt;='Mapa de férias'!$J$25))),"F",""))</f>
        <v/>
      </c>
      <c r="Y69" s="44">
        <f>IF(OR($B69="",Y$52=""),"",IF(AND(NETWORKDAYS(Y$52,Y$52,'Feriados'!$F$7:$F$22)=1,OR(AND(Y$52&gt;='Mapa de férias'!$E$25,Y$52&lt;='Mapa de férias'!$F$25),AND(Y$52&gt;='Mapa de férias'!$G$25,Y$52&lt;='Mapa de férias'!$H$25),AND(Y$52&gt;='Mapa de férias'!$I$25,Y$52&lt;='Mapa de férias'!$J$25))),"F",""))</f>
        <v/>
      </c>
      <c r="Z69" s="44">
        <f>IF(OR($B69="",Z$52=""),"",IF(AND(NETWORKDAYS(Z$52,Z$52,'Feriados'!$F$7:$F$22)=1,OR(AND(Z$52&gt;='Mapa de férias'!$E$25,Z$52&lt;='Mapa de férias'!$F$25),AND(Z$52&gt;='Mapa de férias'!$G$25,Z$52&lt;='Mapa de férias'!$H$25),AND(Z$52&gt;='Mapa de férias'!$I$25,Z$52&lt;='Mapa de férias'!$J$25))),"F",""))</f>
        <v/>
      </c>
      <c r="AA69" s="44">
        <f>IF(OR($B69="",AA$52=""),"",IF(AND(NETWORKDAYS(AA$52,AA$52,'Feriados'!$F$7:$F$22)=1,OR(AND(AA$52&gt;='Mapa de férias'!$E$25,AA$52&lt;='Mapa de férias'!$F$25),AND(AA$52&gt;='Mapa de férias'!$G$25,AA$52&lt;='Mapa de férias'!$H$25),AND(AA$52&gt;='Mapa de férias'!$I$25,AA$52&lt;='Mapa de férias'!$J$25))),"F",""))</f>
        <v/>
      </c>
      <c r="AB69" s="44">
        <f>IF(OR($B69="",AB$52=""),"",IF(AND(NETWORKDAYS(AB$52,AB$52,'Feriados'!$F$7:$F$22)=1,OR(AND(AB$52&gt;='Mapa de férias'!$E$25,AB$52&lt;='Mapa de férias'!$F$25),AND(AB$52&gt;='Mapa de férias'!$G$25,AB$52&lt;='Mapa de férias'!$H$25),AND(AB$52&gt;='Mapa de férias'!$I$25,AB$52&lt;='Mapa de férias'!$J$25))),"F",""))</f>
        <v/>
      </c>
      <c r="AC69" s="44">
        <f>IF(OR($B69="",AC$52=""),"",IF(AND(NETWORKDAYS(AC$52,AC$52,'Feriados'!$F$7:$F$22)=1,OR(AND(AC$52&gt;='Mapa de férias'!$E$25,AC$52&lt;='Mapa de férias'!$F$25),AND(AC$52&gt;='Mapa de férias'!$G$25,AC$52&lt;='Mapa de férias'!$H$25),AND(AC$52&gt;='Mapa de férias'!$I$25,AC$52&lt;='Mapa de férias'!$J$25))),"F",""))</f>
        <v/>
      </c>
      <c r="AD69" s="44">
        <f>IF(OR($B69="",AD$52=""),"",IF(AND(NETWORKDAYS(AD$52,AD$52,'Feriados'!$F$7:$F$22)=1,OR(AND(AD$52&gt;='Mapa de férias'!$E$25,AD$52&lt;='Mapa de férias'!$F$25),AND(AD$52&gt;='Mapa de férias'!$G$25,AD$52&lt;='Mapa de férias'!$H$25),AND(AD$52&gt;='Mapa de férias'!$I$25,AD$52&lt;='Mapa de férias'!$J$25))),"F",""))</f>
        <v/>
      </c>
      <c r="AE69" s="44">
        <f>IF(OR($B69="",AE$52=""),"",IF(AND(NETWORKDAYS(AE$52,AE$52,'Feriados'!$F$7:$F$22)=1,OR(AND(AE$52&gt;='Mapa de férias'!$E$25,AE$52&lt;='Mapa de férias'!$F$25),AND(AE$52&gt;='Mapa de férias'!$G$25,AE$52&lt;='Mapa de férias'!$H$25),AND(AE$52&gt;='Mapa de férias'!$I$25,AE$52&lt;='Mapa de férias'!$J$25))),"F",""))</f>
        <v/>
      </c>
      <c r="AF69" s="44">
        <f>IF(OR($B69="",AF$52=""),"",IF(AND(NETWORKDAYS(AF$52,AF$52,'Feriados'!$F$7:$F$22)=1,OR(AND(AF$52&gt;='Mapa de férias'!$E$25,AF$52&lt;='Mapa de férias'!$F$25),AND(AF$52&gt;='Mapa de férias'!$G$25,AF$52&lt;='Mapa de férias'!$H$25),AND(AF$52&gt;='Mapa de férias'!$I$25,AF$52&lt;='Mapa de férias'!$J$25))),"F",""))</f>
        <v/>
      </c>
      <c r="AG69" s="44">
        <f>IF(OR($B69="",AG$52=""),"",IF(AND(NETWORKDAYS(AG$52,AG$52,'Feriados'!$F$7:$F$22)=1,OR(AND(AG$52&gt;='Mapa de férias'!$E$25,AG$52&lt;='Mapa de férias'!$F$25),AND(AG$52&gt;='Mapa de férias'!$G$25,AG$52&lt;='Mapa de férias'!$H$25),AND(AG$52&gt;='Mapa de férias'!$I$25,AG$52&lt;='Mapa de férias'!$J$25))),"F",""))</f>
        <v/>
      </c>
      <c r="AH69" s="45">
        <f>IF($B69="","",COUNTIF(C69:AG69,"F"))</f>
        <v/>
      </c>
    </row>
    <row r="70" ht="15" customHeight="1">
      <c r="A70" s="42" t="n">
        <v>17</v>
      </c>
      <c r="B70" s="43">
        <f>IF('Mapa de férias'!$B$26="","",'Mapa de férias'!$B$26)</f>
        <v/>
      </c>
      <c r="C70" s="44">
        <f>IF(OR($B70="",C$52=""),"",IF(AND(NETWORKDAYS(C$52,C$52,'Feriados'!$F$7:$F$22)=1,OR(AND(C$52&gt;='Mapa de férias'!$E$26,C$52&lt;='Mapa de férias'!$F$26),AND(C$52&gt;='Mapa de férias'!$G$26,C$52&lt;='Mapa de férias'!$H$26),AND(C$52&gt;='Mapa de férias'!$I$26,C$52&lt;='Mapa de férias'!$J$26))),"F",""))</f>
        <v/>
      </c>
      <c r="D70" s="44">
        <f>IF(OR($B70="",D$52=""),"",IF(AND(NETWORKDAYS(D$52,D$52,'Feriados'!$F$7:$F$22)=1,OR(AND(D$52&gt;='Mapa de férias'!$E$26,D$52&lt;='Mapa de férias'!$F$26),AND(D$52&gt;='Mapa de férias'!$G$26,D$52&lt;='Mapa de férias'!$H$26),AND(D$52&gt;='Mapa de férias'!$I$26,D$52&lt;='Mapa de férias'!$J$26))),"F",""))</f>
        <v/>
      </c>
      <c r="E70" s="44">
        <f>IF(OR($B70="",E$52=""),"",IF(AND(NETWORKDAYS(E$52,E$52,'Feriados'!$F$7:$F$22)=1,OR(AND(E$52&gt;='Mapa de férias'!$E$26,E$52&lt;='Mapa de férias'!$F$26),AND(E$52&gt;='Mapa de férias'!$G$26,E$52&lt;='Mapa de férias'!$H$26),AND(E$52&gt;='Mapa de férias'!$I$26,E$52&lt;='Mapa de férias'!$J$26))),"F",""))</f>
        <v/>
      </c>
      <c r="F70" s="44">
        <f>IF(OR($B70="",F$52=""),"",IF(AND(NETWORKDAYS(F$52,F$52,'Feriados'!$F$7:$F$22)=1,OR(AND(F$52&gt;='Mapa de férias'!$E$26,F$52&lt;='Mapa de férias'!$F$26),AND(F$52&gt;='Mapa de férias'!$G$26,F$52&lt;='Mapa de férias'!$H$26),AND(F$52&gt;='Mapa de férias'!$I$26,F$52&lt;='Mapa de férias'!$J$26))),"F",""))</f>
        <v/>
      </c>
      <c r="G70" s="44">
        <f>IF(OR($B70="",G$52=""),"",IF(AND(NETWORKDAYS(G$52,G$52,'Feriados'!$F$7:$F$22)=1,OR(AND(G$52&gt;='Mapa de férias'!$E$26,G$52&lt;='Mapa de férias'!$F$26),AND(G$52&gt;='Mapa de férias'!$G$26,G$52&lt;='Mapa de férias'!$H$26),AND(G$52&gt;='Mapa de férias'!$I$26,G$52&lt;='Mapa de férias'!$J$26))),"F",""))</f>
        <v/>
      </c>
      <c r="H70" s="44">
        <f>IF(OR($B70="",H$52=""),"",IF(AND(NETWORKDAYS(H$52,H$52,'Feriados'!$F$7:$F$22)=1,OR(AND(H$52&gt;='Mapa de férias'!$E$26,H$52&lt;='Mapa de férias'!$F$26),AND(H$52&gt;='Mapa de férias'!$G$26,H$52&lt;='Mapa de férias'!$H$26),AND(H$52&gt;='Mapa de férias'!$I$26,H$52&lt;='Mapa de férias'!$J$26))),"F",""))</f>
        <v/>
      </c>
      <c r="I70" s="44">
        <f>IF(OR($B70="",I$52=""),"",IF(AND(NETWORKDAYS(I$52,I$52,'Feriados'!$F$7:$F$22)=1,OR(AND(I$52&gt;='Mapa de férias'!$E$26,I$52&lt;='Mapa de férias'!$F$26),AND(I$52&gt;='Mapa de férias'!$G$26,I$52&lt;='Mapa de férias'!$H$26),AND(I$52&gt;='Mapa de férias'!$I$26,I$52&lt;='Mapa de férias'!$J$26))),"F",""))</f>
        <v/>
      </c>
      <c r="J70" s="44">
        <f>IF(OR($B70="",J$52=""),"",IF(AND(NETWORKDAYS(J$52,J$52,'Feriados'!$F$7:$F$22)=1,OR(AND(J$52&gt;='Mapa de férias'!$E$26,J$52&lt;='Mapa de férias'!$F$26),AND(J$52&gt;='Mapa de férias'!$G$26,J$52&lt;='Mapa de férias'!$H$26),AND(J$52&gt;='Mapa de férias'!$I$26,J$52&lt;='Mapa de férias'!$J$26))),"F",""))</f>
        <v/>
      </c>
      <c r="K70" s="44">
        <f>IF(OR($B70="",K$52=""),"",IF(AND(NETWORKDAYS(K$52,K$52,'Feriados'!$F$7:$F$22)=1,OR(AND(K$52&gt;='Mapa de férias'!$E$26,K$52&lt;='Mapa de férias'!$F$26),AND(K$52&gt;='Mapa de férias'!$G$26,K$52&lt;='Mapa de férias'!$H$26),AND(K$52&gt;='Mapa de férias'!$I$26,K$52&lt;='Mapa de férias'!$J$26))),"F",""))</f>
        <v/>
      </c>
      <c r="L70" s="44">
        <f>IF(OR($B70="",L$52=""),"",IF(AND(NETWORKDAYS(L$52,L$52,'Feriados'!$F$7:$F$22)=1,OR(AND(L$52&gt;='Mapa de férias'!$E$26,L$52&lt;='Mapa de férias'!$F$26),AND(L$52&gt;='Mapa de férias'!$G$26,L$52&lt;='Mapa de férias'!$H$26),AND(L$52&gt;='Mapa de férias'!$I$26,L$52&lt;='Mapa de férias'!$J$26))),"F",""))</f>
        <v/>
      </c>
      <c r="M70" s="44">
        <f>IF(OR($B70="",M$52=""),"",IF(AND(NETWORKDAYS(M$52,M$52,'Feriados'!$F$7:$F$22)=1,OR(AND(M$52&gt;='Mapa de férias'!$E$26,M$52&lt;='Mapa de férias'!$F$26),AND(M$52&gt;='Mapa de férias'!$G$26,M$52&lt;='Mapa de férias'!$H$26),AND(M$52&gt;='Mapa de férias'!$I$26,M$52&lt;='Mapa de férias'!$J$26))),"F",""))</f>
        <v/>
      </c>
      <c r="N70" s="44">
        <f>IF(OR($B70="",N$52=""),"",IF(AND(NETWORKDAYS(N$52,N$52,'Feriados'!$F$7:$F$22)=1,OR(AND(N$52&gt;='Mapa de férias'!$E$26,N$52&lt;='Mapa de férias'!$F$26),AND(N$52&gt;='Mapa de férias'!$G$26,N$52&lt;='Mapa de férias'!$H$26),AND(N$52&gt;='Mapa de férias'!$I$26,N$52&lt;='Mapa de férias'!$J$26))),"F",""))</f>
        <v/>
      </c>
      <c r="O70" s="44">
        <f>IF(OR($B70="",O$52=""),"",IF(AND(NETWORKDAYS(O$52,O$52,'Feriados'!$F$7:$F$22)=1,OR(AND(O$52&gt;='Mapa de férias'!$E$26,O$52&lt;='Mapa de férias'!$F$26),AND(O$52&gt;='Mapa de férias'!$G$26,O$52&lt;='Mapa de férias'!$H$26),AND(O$52&gt;='Mapa de férias'!$I$26,O$52&lt;='Mapa de férias'!$J$26))),"F",""))</f>
        <v/>
      </c>
      <c r="P70" s="44">
        <f>IF(OR($B70="",P$52=""),"",IF(AND(NETWORKDAYS(P$52,P$52,'Feriados'!$F$7:$F$22)=1,OR(AND(P$52&gt;='Mapa de férias'!$E$26,P$52&lt;='Mapa de férias'!$F$26),AND(P$52&gt;='Mapa de férias'!$G$26,P$52&lt;='Mapa de férias'!$H$26),AND(P$52&gt;='Mapa de férias'!$I$26,P$52&lt;='Mapa de férias'!$J$26))),"F",""))</f>
        <v/>
      </c>
      <c r="Q70" s="44">
        <f>IF(OR($B70="",Q$52=""),"",IF(AND(NETWORKDAYS(Q$52,Q$52,'Feriados'!$F$7:$F$22)=1,OR(AND(Q$52&gt;='Mapa de férias'!$E$26,Q$52&lt;='Mapa de férias'!$F$26),AND(Q$52&gt;='Mapa de férias'!$G$26,Q$52&lt;='Mapa de férias'!$H$26),AND(Q$52&gt;='Mapa de férias'!$I$26,Q$52&lt;='Mapa de férias'!$J$26))),"F",""))</f>
        <v/>
      </c>
      <c r="R70" s="44">
        <f>IF(OR($B70="",R$52=""),"",IF(AND(NETWORKDAYS(R$52,R$52,'Feriados'!$F$7:$F$22)=1,OR(AND(R$52&gt;='Mapa de férias'!$E$26,R$52&lt;='Mapa de férias'!$F$26),AND(R$52&gt;='Mapa de férias'!$G$26,R$52&lt;='Mapa de férias'!$H$26),AND(R$52&gt;='Mapa de férias'!$I$26,R$52&lt;='Mapa de férias'!$J$26))),"F",""))</f>
        <v/>
      </c>
      <c r="S70" s="44">
        <f>IF(OR($B70="",S$52=""),"",IF(AND(NETWORKDAYS(S$52,S$52,'Feriados'!$F$7:$F$22)=1,OR(AND(S$52&gt;='Mapa de férias'!$E$26,S$52&lt;='Mapa de férias'!$F$26),AND(S$52&gt;='Mapa de férias'!$G$26,S$52&lt;='Mapa de férias'!$H$26),AND(S$52&gt;='Mapa de férias'!$I$26,S$52&lt;='Mapa de férias'!$J$26))),"F",""))</f>
        <v/>
      </c>
      <c r="T70" s="44">
        <f>IF(OR($B70="",T$52=""),"",IF(AND(NETWORKDAYS(T$52,T$52,'Feriados'!$F$7:$F$22)=1,OR(AND(T$52&gt;='Mapa de férias'!$E$26,T$52&lt;='Mapa de férias'!$F$26),AND(T$52&gt;='Mapa de férias'!$G$26,T$52&lt;='Mapa de férias'!$H$26),AND(T$52&gt;='Mapa de férias'!$I$26,T$52&lt;='Mapa de férias'!$J$26))),"F",""))</f>
        <v/>
      </c>
      <c r="U70" s="44">
        <f>IF(OR($B70="",U$52=""),"",IF(AND(NETWORKDAYS(U$52,U$52,'Feriados'!$F$7:$F$22)=1,OR(AND(U$52&gt;='Mapa de férias'!$E$26,U$52&lt;='Mapa de férias'!$F$26),AND(U$52&gt;='Mapa de férias'!$G$26,U$52&lt;='Mapa de férias'!$H$26),AND(U$52&gt;='Mapa de férias'!$I$26,U$52&lt;='Mapa de férias'!$J$26))),"F",""))</f>
        <v/>
      </c>
      <c r="V70" s="44">
        <f>IF(OR($B70="",V$52=""),"",IF(AND(NETWORKDAYS(V$52,V$52,'Feriados'!$F$7:$F$22)=1,OR(AND(V$52&gt;='Mapa de férias'!$E$26,V$52&lt;='Mapa de férias'!$F$26),AND(V$52&gt;='Mapa de férias'!$G$26,V$52&lt;='Mapa de férias'!$H$26),AND(V$52&gt;='Mapa de férias'!$I$26,V$52&lt;='Mapa de férias'!$J$26))),"F",""))</f>
        <v/>
      </c>
      <c r="W70" s="44">
        <f>IF(OR($B70="",W$52=""),"",IF(AND(NETWORKDAYS(W$52,W$52,'Feriados'!$F$7:$F$22)=1,OR(AND(W$52&gt;='Mapa de férias'!$E$26,W$52&lt;='Mapa de férias'!$F$26),AND(W$52&gt;='Mapa de férias'!$G$26,W$52&lt;='Mapa de férias'!$H$26),AND(W$52&gt;='Mapa de férias'!$I$26,W$52&lt;='Mapa de férias'!$J$26))),"F",""))</f>
        <v/>
      </c>
      <c r="X70" s="44">
        <f>IF(OR($B70="",X$52=""),"",IF(AND(NETWORKDAYS(X$52,X$52,'Feriados'!$F$7:$F$22)=1,OR(AND(X$52&gt;='Mapa de férias'!$E$26,X$52&lt;='Mapa de férias'!$F$26),AND(X$52&gt;='Mapa de férias'!$G$26,X$52&lt;='Mapa de férias'!$H$26),AND(X$52&gt;='Mapa de férias'!$I$26,X$52&lt;='Mapa de férias'!$J$26))),"F",""))</f>
        <v/>
      </c>
      <c r="Y70" s="44">
        <f>IF(OR($B70="",Y$52=""),"",IF(AND(NETWORKDAYS(Y$52,Y$52,'Feriados'!$F$7:$F$22)=1,OR(AND(Y$52&gt;='Mapa de férias'!$E$26,Y$52&lt;='Mapa de férias'!$F$26),AND(Y$52&gt;='Mapa de férias'!$G$26,Y$52&lt;='Mapa de férias'!$H$26),AND(Y$52&gt;='Mapa de férias'!$I$26,Y$52&lt;='Mapa de férias'!$J$26))),"F",""))</f>
        <v/>
      </c>
      <c r="Z70" s="44">
        <f>IF(OR($B70="",Z$52=""),"",IF(AND(NETWORKDAYS(Z$52,Z$52,'Feriados'!$F$7:$F$22)=1,OR(AND(Z$52&gt;='Mapa de férias'!$E$26,Z$52&lt;='Mapa de férias'!$F$26),AND(Z$52&gt;='Mapa de férias'!$G$26,Z$52&lt;='Mapa de férias'!$H$26),AND(Z$52&gt;='Mapa de férias'!$I$26,Z$52&lt;='Mapa de férias'!$J$26))),"F",""))</f>
        <v/>
      </c>
      <c r="AA70" s="44">
        <f>IF(OR($B70="",AA$52=""),"",IF(AND(NETWORKDAYS(AA$52,AA$52,'Feriados'!$F$7:$F$22)=1,OR(AND(AA$52&gt;='Mapa de férias'!$E$26,AA$52&lt;='Mapa de férias'!$F$26),AND(AA$52&gt;='Mapa de férias'!$G$26,AA$52&lt;='Mapa de férias'!$H$26),AND(AA$52&gt;='Mapa de férias'!$I$26,AA$52&lt;='Mapa de férias'!$J$26))),"F",""))</f>
        <v/>
      </c>
      <c r="AB70" s="44">
        <f>IF(OR($B70="",AB$52=""),"",IF(AND(NETWORKDAYS(AB$52,AB$52,'Feriados'!$F$7:$F$22)=1,OR(AND(AB$52&gt;='Mapa de férias'!$E$26,AB$52&lt;='Mapa de férias'!$F$26),AND(AB$52&gt;='Mapa de férias'!$G$26,AB$52&lt;='Mapa de férias'!$H$26),AND(AB$52&gt;='Mapa de férias'!$I$26,AB$52&lt;='Mapa de férias'!$J$26))),"F",""))</f>
        <v/>
      </c>
      <c r="AC70" s="44">
        <f>IF(OR($B70="",AC$52=""),"",IF(AND(NETWORKDAYS(AC$52,AC$52,'Feriados'!$F$7:$F$22)=1,OR(AND(AC$52&gt;='Mapa de férias'!$E$26,AC$52&lt;='Mapa de férias'!$F$26),AND(AC$52&gt;='Mapa de férias'!$G$26,AC$52&lt;='Mapa de férias'!$H$26),AND(AC$52&gt;='Mapa de férias'!$I$26,AC$52&lt;='Mapa de férias'!$J$26))),"F",""))</f>
        <v/>
      </c>
      <c r="AD70" s="44">
        <f>IF(OR($B70="",AD$52=""),"",IF(AND(NETWORKDAYS(AD$52,AD$52,'Feriados'!$F$7:$F$22)=1,OR(AND(AD$52&gt;='Mapa de férias'!$E$26,AD$52&lt;='Mapa de férias'!$F$26),AND(AD$52&gt;='Mapa de férias'!$G$26,AD$52&lt;='Mapa de férias'!$H$26),AND(AD$52&gt;='Mapa de férias'!$I$26,AD$52&lt;='Mapa de férias'!$J$26))),"F",""))</f>
        <v/>
      </c>
      <c r="AE70" s="44">
        <f>IF(OR($B70="",AE$52=""),"",IF(AND(NETWORKDAYS(AE$52,AE$52,'Feriados'!$F$7:$F$22)=1,OR(AND(AE$52&gt;='Mapa de férias'!$E$26,AE$52&lt;='Mapa de férias'!$F$26),AND(AE$52&gt;='Mapa de férias'!$G$26,AE$52&lt;='Mapa de férias'!$H$26),AND(AE$52&gt;='Mapa de férias'!$I$26,AE$52&lt;='Mapa de férias'!$J$26))),"F",""))</f>
        <v/>
      </c>
      <c r="AF70" s="44">
        <f>IF(OR($B70="",AF$52=""),"",IF(AND(NETWORKDAYS(AF$52,AF$52,'Feriados'!$F$7:$F$22)=1,OR(AND(AF$52&gt;='Mapa de férias'!$E$26,AF$52&lt;='Mapa de férias'!$F$26),AND(AF$52&gt;='Mapa de férias'!$G$26,AF$52&lt;='Mapa de férias'!$H$26),AND(AF$52&gt;='Mapa de férias'!$I$26,AF$52&lt;='Mapa de férias'!$J$26))),"F",""))</f>
        <v/>
      </c>
      <c r="AG70" s="44">
        <f>IF(OR($B70="",AG$52=""),"",IF(AND(NETWORKDAYS(AG$52,AG$52,'Feriados'!$F$7:$F$22)=1,OR(AND(AG$52&gt;='Mapa de férias'!$E$26,AG$52&lt;='Mapa de férias'!$F$26),AND(AG$52&gt;='Mapa de férias'!$G$26,AG$52&lt;='Mapa de férias'!$H$26),AND(AG$52&gt;='Mapa de férias'!$I$26,AG$52&lt;='Mapa de férias'!$J$26))),"F",""))</f>
        <v/>
      </c>
      <c r="AH70" s="45">
        <f>IF($B70="","",COUNTIF(C70:AG70,"F"))</f>
        <v/>
      </c>
    </row>
    <row r="71" ht="15" customHeight="1">
      <c r="A71" s="42" t="n">
        <v>18</v>
      </c>
      <c r="B71" s="43">
        <f>IF('Mapa de férias'!$B$27="","",'Mapa de férias'!$B$27)</f>
        <v/>
      </c>
      <c r="C71" s="44">
        <f>IF(OR($B71="",C$52=""),"",IF(AND(NETWORKDAYS(C$52,C$52,'Feriados'!$F$7:$F$22)=1,OR(AND(C$52&gt;='Mapa de férias'!$E$27,C$52&lt;='Mapa de férias'!$F$27),AND(C$52&gt;='Mapa de férias'!$G$27,C$52&lt;='Mapa de férias'!$H$27),AND(C$52&gt;='Mapa de férias'!$I$27,C$52&lt;='Mapa de férias'!$J$27))),"F",""))</f>
        <v/>
      </c>
      <c r="D71" s="44">
        <f>IF(OR($B71="",D$52=""),"",IF(AND(NETWORKDAYS(D$52,D$52,'Feriados'!$F$7:$F$22)=1,OR(AND(D$52&gt;='Mapa de férias'!$E$27,D$52&lt;='Mapa de férias'!$F$27),AND(D$52&gt;='Mapa de férias'!$G$27,D$52&lt;='Mapa de férias'!$H$27),AND(D$52&gt;='Mapa de férias'!$I$27,D$52&lt;='Mapa de férias'!$J$27))),"F",""))</f>
        <v/>
      </c>
      <c r="E71" s="44">
        <f>IF(OR($B71="",E$52=""),"",IF(AND(NETWORKDAYS(E$52,E$52,'Feriados'!$F$7:$F$22)=1,OR(AND(E$52&gt;='Mapa de férias'!$E$27,E$52&lt;='Mapa de férias'!$F$27),AND(E$52&gt;='Mapa de férias'!$G$27,E$52&lt;='Mapa de férias'!$H$27),AND(E$52&gt;='Mapa de férias'!$I$27,E$52&lt;='Mapa de férias'!$J$27))),"F",""))</f>
        <v/>
      </c>
      <c r="F71" s="44">
        <f>IF(OR($B71="",F$52=""),"",IF(AND(NETWORKDAYS(F$52,F$52,'Feriados'!$F$7:$F$22)=1,OR(AND(F$52&gt;='Mapa de férias'!$E$27,F$52&lt;='Mapa de férias'!$F$27),AND(F$52&gt;='Mapa de férias'!$G$27,F$52&lt;='Mapa de férias'!$H$27),AND(F$52&gt;='Mapa de férias'!$I$27,F$52&lt;='Mapa de férias'!$J$27))),"F",""))</f>
        <v/>
      </c>
      <c r="G71" s="44">
        <f>IF(OR($B71="",G$52=""),"",IF(AND(NETWORKDAYS(G$52,G$52,'Feriados'!$F$7:$F$22)=1,OR(AND(G$52&gt;='Mapa de férias'!$E$27,G$52&lt;='Mapa de férias'!$F$27),AND(G$52&gt;='Mapa de férias'!$G$27,G$52&lt;='Mapa de férias'!$H$27),AND(G$52&gt;='Mapa de férias'!$I$27,G$52&lt;='Mapa de férias'!$J$27))),"F",""))</f>
        <v/>
      </c>
      <c r="H71" s="44">
        <f>IF(OR($B71="",H$52=""),"",IF(AND(NETWORKDAYS(H$52,H$52,'Feriados'!$F$7:$F$22)=1,OR(AND(H$52&gt;='Mapa de férias'!$E$27,H$52&lt;='Mapa de férias'!$F$27),AND(H$52&gt;='Mapa de férias'!$G$27,H$52&lt;='Mapa de férias'!$H$27),AND(H$52&gt;='Mapa de férias'!$I$27,H$52&lt;='Mapa de férias'!$J$27))),"F",""))</f>
        <v/>
      </c>
      <c r="I71" s="44">
        <f>IF(OR($B71="",I$52=""),"",IF(AND(NETWORKDAYS(I$52,I$52,'Feriados'!$F$7:$F$22)=1,OR(AND(I$52&gt;='Mapa de férias'!$E$27,I$52&lt;='Mapa de férias'!$F$27),AND(I$52&gt;='Mapa de férias'!$G$27,I$52&lt;='Mapa de férias'!$H$27),AND(I$52&gt;='Mapa de férias'!$I$27,I$52&lt;='Mapa de férias'!$J$27))),"F",""))</f>
        <v/>
      </c>
      <c r="J71" s="44">
        <f>IF(OR($B71="",J$52=""),"",IF(AND(NETWORKDAYS(J$52,J$52,'Feriados'!$F$7:$F$22)=1,OR(AND(J$52&gt;='Mapa de férias'!$E$27,J$52&lt;='Mapa de férias'!$F$27),AND(J$52&gt;='Mapa de férias'!$G$27,J$52&lt;='Mapa de férias'!$H$27),AND(J$52&gt;='Mapa de férias'!$I$27,J$52&lt;='Mapa de férias'!$J$27))),"F",""))</f>
        <v/>
      </c>
      <c r="K71" s="44">
        <f>IF(OR($B71="",K$52=""),"",IF(AND(NETWORKDAYS(K$52,K$52,'Feriados'!$F$7:$F$22)=1,OR(AND(K$52&gt;='Mapa de férias'!$E$27,K$52&lt;='Mapa de férias'!$F$27),AND(K$52&gt;='Mapa de férias'!$G$27,K$52&lt;='Mapa de férias'!$H$27),AND(K$52&gt;='Mapa de férias'!$I$27,K$52&lt;='Mapa de férias'!$J$27))),"F",""))</f>
        <v/>
      </c>
      <c r="L71" s="44">
        <f>IF(OR($B71="",L$52=""),"",IF(AND(NETWORKDAYS(L$52,L$52,'Feriados'!$F$7:$F$22)=1,OR(AND(L$52&gt;='Mapa de férias'!$E$27,L$52&lt;='Mapa de férias'!$F$27),AND(L$52&gt;='Mapa de férias'!$G$27,L$52&lt;='Mapa de férias'!$H$27),AND(L$52&gt;='Mapa de férias'!$I$27,L$52&lt;='Mapa de férias'!$J$27))),"F",""))</f>
        <v/>
      </c>
      <c r="M71" s="44">
        <f>IF(OR($B71="",M$52=""),"",IF(AND(NETWORKDAYS(M$52,M$52,'Feriados'!$F$7:$F$22)=1,OR(AND(M$52&gt;='Mapa de férias'!$E$27,M$52&lt;='Mapa de férias'!$F$27),AND(M$52&gt;='Mapa de férias'!$G$27,M$52&lt;='Mapa de férias'!$H$27),AND(M$52&gt;='Mapa de férias'!$I$27,M$52&lt;='Mapa de férias'!$J$27))),"F",""))</f>
        <v/>
      </c>
      <c r="N71" s="44">
        <f>IF(OR($B71="",N$52=""),"",IF(AND(NETWORKDAYS(N$52,N$52,'Feriados'!$F$7:$F$22)=1,OR(AND(N$52&gt;='Mapa de férias'!$E$27,N$52&lt;='Mapa de férias'!$F$27),AND(N$52&gt;='Mapa de férias'!$G$27,N$52&lt;='Mapa de férias'!$H$27),AND(N$52&gt;='Mapa de férias'!$I$27,N$52&lt;='Mapa de férias'!$J$27))),"F",""))</f>
        <v/>
      </c>
      <c r="O71" s="44">
        <f>IF(OR($B71="",O$52=""),"",IF(AND(NETWORKDAYS(O$52,O$52,'Feriados'!$F$7:$F$22)=1,OR(AND(O$52&gt;='Mapa de férias'!$E$27,O$52&lt;='Mapa de férias'!$F$27),AND(O$52&gt;='Mapa de férias'!$G$27,O$52&lt;='Mapa de férias'!$H$27),AND(O$52&gt;='Mapa de férias'!$I$27,O$52&lt;='Mapa de férias'!$J$27))),"F",""))</f>
        <v/>
      </c>
      <c r="P71" s="44">
        <f>IF(OR($B71="",P$52=""),"",IF(AND(NETWORKDAYS(P$52,P$52,'Feriados'!$F$7:$F$22)=1,OR(AND(P$52&gt;='Mapa de férias'!$E$27,P$52&lt;='Mapa de férias'!$F$27),AND(P$52&gt;='Mapa de férias'!$G$27,P$52&lt;='Mapa de férias'!$H$27),AND(P$52&gt;='Mapa de férias'!$I$27,P$52&lt;='Mapa de férias'!$J$27))),"F",""))</f>
        <v/>
      </c>
      <c r="Q71" s="44">
        <f>IF(OR($B71="",Q$52=""),"",IF(AND(NETWORKDAYS(Q$52,Q$52,'Feriados'!$F$7:$F$22)=1,OR(AND(Q$52&gt;='Mapa de férias'!$E$27,Q$52&lt;='Mapa de férias'!$F$27),AND(Q$52&gt;='Mapa de férias'!$G$27,Q$52&lt;='Mapa de férias'!$H$27),AND(Q$52&gt;='Mapa de férias'!$I$27,Q$52&lt;='Mapa de férias'!$J$27))),"F",""))</f>
        <v/>
      </c>
      <c r="R71" s="44">
        <f>IF(OR($B71="",R$52=""),"",IF(AND(NETWORKDAYS(R$52,R$52,'Feriados'!$F$7:$F$22)=1,OR(AND(R$52&gt;='Mapa de férias'!$E$27,R$52&lt;='Mapa de férias'!$F$27),AND(R$52&gt;='Mapa de férias'!$G$27,R$52&lt;='Mapa de férias'!$H$27),AND(R$52&gt;='Mapa de férias'!$I$27,R$52&lt;='Mapa de férias'!$J$27))),"F",""))</f>
        <v/>
      </c>
      <c r="S71" s="44">
        <f>IF(OR($B71="",S$52=""),"",IF(AND(NETWORKDAYS(S$52,S$52,'Feriados'!$F$7:$F$22)=1,OR(AND(S$52&gt;='Mapa de férias'!$E$27,S$52&lt;='Mapa de férias'!$F$27),AND(S$52&gt;='Mapa de férias'!$G$27,S$52&lt;='Mapa de férias'!$H$27),AND(S$52&gt;='Mapa de férias'!$I$27,S$52&lt;='Mapa de férias'!$J$27))),"F",""))</f>
        <v/>
      </c>
      <c r="T71" s="44">
        <f>IF(OR($B71="",T$52=""),"",IF(AND(NETWORKDAYS(T$52,T$52,'Feriados'!$F$7:$F$22)=1,OR(AND(T$52&gt;='Mapa de férias'!$E$27,T$52&lt;='Mapa de férias'!$F$27),AND(T$52&gt;='Mapa de férias'!$G$27,T$52&lt;='Mapa de férias'!$H$27),AND(T$52&gt;='Mapa de férias'!$I$27,T$52&lt;='Mapa de férias'!$J$27))),"F",""))</f>
        <v/>
      </c>
      <c r="U71" s="44">
        <f>IF(OR($B71="",U$52=""),"",IF(AND(NETWORKDAYS(U$52,U$52,'Feriados'!$F$7:$F$22)=1,OR(AND(U$52&gt;='Mapa de férias'!$E$27,U$52&lt;='Mapa de férias'!$F$27),AND(U$52&gt;='Mapa de férias'!$G$27,U$52&lt;='Mapa de férias'!$H$27),AND(U$52&gt;='Mapa de férias'!$I$27,U$52&lt;='Mapa de férias'!$J$27))),"F",""))</f>
        <v/>
      </c>
      <c r="V71" s="44">
        <f>IF(OR($B71="",V$52=""),"",IF(AND(NETWORKDAYS(V$52,V$52,'Feriados'!$F$7:$F$22)=1,OR(AND(V$52&gt;='Mapa de férias'!$E$27,V$52&lt;='Mapa de férias'!$F$27),AND(V$52&gt;='Mapa de férias'!$G$27,V$52&lt;='Mapa de férias'!$H$27),AND(V$52&gt;='Mapa de férias'!$I$27,V$52&lt;='Mapa de férias'!$J$27))),"F",""))</f>
        <v/>
      </c>
      <c r="W71" s="44">
        <f>IF(OR($B71="",W$52=""),"",IF(AND(NETWORKDAYS(W$52,W$52,'Feriados'!$F$7:$F$22)=1,OR(AND(W$52&gt;='Mapa de férias'!$E$27,W$52&lt;='Mapa de férias'!$F$27),AND(W$52&gt;='Mapa de férias'!$G$27,W$52&lt;='Mapa de férias'!$H$27),AND(W$52&gt;='Mapa de férias'!$I$27,W$52&lt;='Mapa de férias'!$J$27))),"F",""))</f>
        <v/>
      </c>
      <c r="X71" s="44">
        <f>IF(OR($B71="",X$52=""),"",IF(AND(NETWORKDAYS(X$52,X$52,'Feriados'!$F$7:$F$22)=1,OR(AND(X$52&gt;='Mapa de férias'!$E$27,X$52&lt;='Mapa de férias'!$F$27),AND(X$52&gt;='Mapa de férias'!$G$27,X$52&lt;='Mapa de férias'!$H$27),AND(X$52&gt;='Mapa de férias'!$I$27,X$52&lt;='Mapa de férias'!$J$27))),"F",""))</f>
        <v/>
      </c>
      <c r="Y71" s="44">
        <f>IF(OR($B71="",Y$52=""),"",IF(AND(NETWORKDAYS(Y$52,Y$52,'Feriados'!$F$7:$F$22)=1,OR(AND(Y$52&gt;='Mapa de férias'!$E$27,Y$52&lt;='Mapa de férias'!$F$27),AND(Y$52&gt;='Mapa de férias'!$G$27,Y$52&lt;='Mapa de férias'!$H$27),AND(Y$52&gt;='Mapa de férias'!$I$27,Y$52&lt;='Mapa de férias'!$J$27))),"F",""))</f>
        <v/>
      </c>
      <c r="Z71" s="44">
        <f>IF(OR($B71="",Z$52=""),"",IF(AND(NETWORKDAYS(Z$52,Z$52,'Feriados'!$F$7:$F$22)=1,OR(AND(Z$52&gt;='Mapa de férias'!$E$27,Z$52&lt;='Mapa de férias'!$F$27),AND(Z$52&gt;='Mapa de férias'!$G$27,Z$52&lt;='Mapa de férias'!$H$27),AND(Z$52&gt;='Mapa de férias'!$I$27,Z$52&lt;='Mapa de férias'!$J$27))),"F",""))</f>
        <v/>
      </c>
      <c r="AA71" s="44">
        <f>IF(OR($B71="",AA$52=""),"",IF(AND(NETWORKDAYS(AA$52,AA$52,'Feriados'!$F$7:$F$22)=1,OR(AND(AA$52&gt;='Mapa de férias'!$E$27,AA$52&lt;='Mapa de férias'!$F$27),AND(AA$52&gt;='Mapa de férias'!$G$27,AA$52&lt;='Mapa de férias'!$H$27),AND(AA$52&gt;='Mapa de férias'!$I$27,AA$52&lt;='Mapa de férias'!$J$27))),"F",""))</f>
        <v/>
      </c>
      <c r="AB71" s="44">
        <f>IF(OR($B71="",AB$52=""),"",IF(AND(NETWORKDAYS(AB$52,AB$52,'Feriados'!$F$7:$F$22)=1,OR(AND(AB$52&gt;='Mapa de férias'!$E$27,AB$52&lt;='Mapa de férias'!$F$27),AND(AB$52&gt;='Mapa de férias'!$G$27,AB$52&lt;='Mapa de férias'!$H$27),AND(AB$52&gt;='Mapa de férias'!$I$27,AB$52&lt;='Mapa de férias'!$J$27))),"F",""))</f>
        <v/>
      </c>
      <c r="AC71" s="44">
        <f>IF(OR($B71="",AC$52=""),"",IF(AND(NETWORKDAYS(AC$52,AC$52,'Feriados'!$F$7:$F$22)=1,OR(AND(AC$52&gt;='Mapa de férias'!$E$27,AC$52&lt;='Mapa de férias'!$F$27),AND(AC$52&gt;='Mapa de férias'!$G$27,AC$52&lt;='Mapa de férias'!$H$27),AND(AC$52&gt;='Mapa de férias'!$I$27,AC$52&lt;='Mapa de férias'!$J$27))),"F",""))</f>
        <v/>
      </c>
      <c r="AD71" s="44">
        <f>IF(OR($B71="",AD$52=""),"",IF(AND(NETWORKDAYS(AD$52,AD$52,'Feriados'!$F$7:$F$22)=1,OR(AND(AD$52&gt;='Mapa de férias'!$E$27,AD$52&lt;='Mapa de férias'!$F$27),AND(AD$52&gt;='Mapa de férias'!$G$27,AD$52&lt;='Mapa de férias'!$H$27),AND(AD$52&gt;='Mapa de férias'!$I$27,AD$52&lt;='Mapa de férias'!$J$27))),"F",""))</f>
        <v/>
      </c>
      <c r="AE71" s="44">
        <f>IF(OR($B71="",AE$52=""),"",IF(AND(NETWORKDAYS(AE$52,AE$52,'Feriados'!$F$7:$F$22)=1,OR(AND(AE$52&gt;='Mapa de férias'!$E$27,AE$52&lt;='Mapa de férias'!$F$27),AND(AE$52&gt;='Mapa de férias'!$G$27,AE$52&lt;='Mapa de férias'!$H$27),AND(AE$52&gt;='Mapa de férias'!$I$27,AE$52&lt;='Mapa de férias'!$J$27))),"F",""))</f>
        <v/>
      </c>
      <c r="AF71" s="44">
        <f>IF(OR($B71="",AF$52=""),"",IF(AND(NETWORKDAYS(AF$52,AF$52,'Feriados'!$F$7:$F$22)=1,OR(AND(AF$52&gt;='Mapa de férias'!$E$27,AF$52&lt;='Mapa de férias'!$F$27),AND(AF$52&gt;='Mapa de férias'!$G$27,AF$52&lt;='Mapa de férias'!$H$27),AND(AF$52&gt;='Mapa de férias'!$I$27,AF$52&lt;='Mapa de férias'!$J$27))),"F",""))</f>
        <v/>
      </c>
      <c r="AG71" s="44">
        <f>IF(OR($B71="",AG$52=""),"",IF(AND(NETWORKDAYS(AG$52,AG$52,'Feriados'!$F$7:$F$22)=1,OR(AND(AG$52&gt;='Mapa de férias'!$E$27,AG$52&lt;='Mapa de férias'!$F$27),AND(AG$52&gt;='Mapa de férias'!$G$27,AG$52&lt;='Mapa de férias'!$H$27),AND(AG$52&gt;='Mapa de férias'!$I$27,AG$52&lt;='Mapa de férias'!$J$27))),"F",""))</f>
        <v/>
      </c>
      <c r="AH71" s="45">
        <f>IF($B71="","",COUNTIF(C71:AG71,"F"))</f>
        <v/>
      </c>
    </row>
    <row r="72" ht="15" customHeight="1">
      <c r="A72" s="42" t="n">
        <v>19</v>
      </c>
      <c r="B72" s="43">
        <f>IF('Mapa de férias'!$B$28="","",'Mapa de férias'!$B$28)</f>
        <v/>
      </c>
      <c r="C72" s="44">
        <f>IF(OR($B72="",C$52=""),"",IF(AND(NETWORKDAYS(C$52,C$52,'Feriados'!$F$7:$F$22)=1,OR(AND(C$52&gt;='Mapa de férias'!$E$28,C$52&lt;='Mapa de férias'!$F$28),AND(C$52&gt;='Mapa de férias'!$G$28,C$52&lt;='Mapa de férias'!$H$28),AND(C$52&gt;='Mapa de férias'!$I$28,C$52&lt;='Mapa de férias'!$J$28))),"F",""))</f>
        <v/>
      </c>
      <c r="D72" s="44">
        <f>IF(OR($B72="",D$52=""),"",IF(AND(NETWORKDAYS(D$52,D$52,'Feriados'!$F$7:$F$22)=1,OR(AND(D$52&gt;='Mapa de férias'!$E$28,D$52&lt;='Mapa de férias'!$F$28),AND(D$52&gt;='Mapa de férias'!$G$28,D$52&lt;='Mapa de férias'!$H$28),AND(D$52&gt;='Mapa de férias'!$I$28,D$52&lt;='Mapa de férias'!$J$28))),"F",""))</f>
        <v/>
      </c>
      <c r="E72" s="44">
        <f>IF(OR($B72="",E$52=""),"",IF(AND(NETWORKDAYS(E$52,E$52,'Feriados'!$F$7:$F$22)=1,OR(AND(E$52&gt;='Mapa de férias'!$E$28,E$52&lt;='Mapa de férias'!$F$28),AND(E$52&gt;='Mapa de férias'!$G$28,E$52&lt;='Mapa de férias'!$H$28),AND(E$52&gt;='Mapa de férias'!$I$28,E$52&lt;='Mapa de férias'!$J$28))),"F",""))</f>
        <v/>
      </c>
      <c r="F72" s="44">
        <f>IF(OR($B72="",F$52=""),"",IF(AND(NETWORKDAYS(F$52,F$52,'Feriados'!$F$7:$F$22)=1,OR(AND(F$52&gt;='Mapa de férias'!$E$28,F$52&lt;='Mapa de férias'!$F$28),AND(F$52&gt;='Mapa de férias'!$G$28,F$52&lt;='Mapa de férias'!$H$28),AND(F$52&gt;='Mapa de férias'!$I$28,F$52&lt;='Mapa de férias'!$J$28))),"F",""))</f>
        <v/>
      </c>
      <c r="G72" s="44">
        <f>IF(OR($B72="",G$52=""),"",IF(AND(NETWORKDAYS(G$52,G$52,'Feriados'!$F$7:$F$22)=1,OR(AND(G$52&gt;='Mapa de férias'!$E$28,G$52&lt;='Mapa de férias'!$F$28),AND(G$52&gt;='Mapa de férias'!$G$28,G$52&lt;='Mapa de férias'!$H$28),AND(G$52&gt;='Mapa de férias'!$I$28,G$52&lt;='Mapa de férias'!$J$28))),"F",""))</f>
        <v/>
      </c>
      <c r="H72" s="44">
        <f>IF(OR($B72="",H$52=""),"",IF(AND(NETWORKDAYS(H$52,H$52,'Feriados'!$F$7:$F$22)=1,OR(AND(H$52&gt;='Mapa de férias'!$E$28,H$52&lt;='Mapa de férias'!$F$28),AND(H$52&gt;='Mapa de férias'!$G$28,H$52&lt;='Mapa de férias'!$H$28),AND(H$52&gt;='Mapa de férias'!$I$28,H$52&lt;='Mapa de férias'!$J$28))),"F",""))</f>
        <v/>
      </c>
      <c r="I72" s="44">
        <f>IF(OR($B72="",I$52=""),"",IF(AND(NETWORKDAYS(I$52,I$52,'Feriados'!$F$7:$F$22)=1,OR(AND(I$52&gt;='Mapa de férias'!$E$28,I$52&lt;='Mapa de férias'!$F$28),AND(I$52&gt;='Mapa de férias'!$G$28,I$52&lt;='Mapa de férias'!$H$28),AND(I$52&gt;='Mapa de férias'!$I$28,I$52&lt;='Mapa de férias'!$J$28))),"F",""))</f>
        <v/>
      </c>
      <c r="J72" s="44">
        <f>IF(OR($B72="",J$52=""),"",IF(AND(NETWORKDAYS(J$52,J$52,'Feriados'!$F$7:$F$22)=1,OR(AND(J$52&gt;='Mapa de férias'!$E$28,J$52&lt;='Mapa de férias'!$F$28),AND(J$52&gt;='Mapa de férias'!$G$28,J$52&lt;='Mapa de férias'!$H$28),AND(J$52&gt;='Mapa de férias'!$I$28,J$52&lt;='Mapa de férias'!$J$28))),"F",""))</f>
        <v/>
      </c>
      <c r="K72" s="44">
        <f>IF(OR($B72="",K$52=""),"",IF(AND(NETWORKDAYS(K$52,K$52,'Feriados'!$F$7:$F$22)=1,OR(AND(K$52&gt;='Mapa de férias'!$E$28,K$52&lt;='Mapa de férias'!$F$28),AND(K$52&gt;='Mapa de férias'!$G$28,K$52&lt;='Mapa de férias'!$H$28),AND(K$52&gt;='Mapa de férias'!$I$28,K$52&lt;='Mapa de férias'!$J$28))),"F",""))</f>
        <v/>
      </c>
      <c r="L72" s="44">
        <f>IF(OR($B72="",L$52=""),"",IF(AND(NETWORKDAYS(L$52,L$52,'Feriados'!$F$7:$F$22)=1,OR(AND(L$52&gt;='Mapa de férias'!$E$28,L$52&lt;='Mapa de férias'!$F$28),AND(L$52&gt;='Mapa de férias'!$G$28,L$52&lt;='Mapa de férias'!$H$28),AND(L$52&gt;='Mapa de férias'!$I$28,L$52&lt;='Mapa de férias'!$J$28))),"F",""))</f>
        <v/>
      </c>
      <c r="M72" s="44">
        <f>IF(OR($B72="",M$52=""),"",IF(AND(NETWORKDAYS(M$52,M$52,'Feriados'!$F$7:$F$22)=1,OR(AND(M$52&gt;='Mapa de férias'!$E$28,M$52&lt;='Mapa de férias'!$F$28),AND(M$52&gt;='Mapa de férias'!$G$28,M$52&lt;='Mapa de férias'!$H$28),AND(M$52&gt;='Mapa de férias'!$I$28,M$52&lt;='Mapa de férias'!$J$28))),"F",""))</f>
        <v/>
      </c>
      <c r="N72" s="44">
        <f>IF(OR($B72="",N$52=""),"",IF(AND(NETWORKDAYS(N$52,N$52,'Feriados'!$F$7:$F$22)=1,OR(AND(N$52&gt;='Mapa de férias'!$E$28,N$52&lt;='Mapa de férias'!$F$28),AND(N$52&gt;='Mapa de férias'!$G$28,N$52&lt;='Mapa de férias'!$H$28),AND(N$52&gt;='Mapa de férias'!$I$28,N$52&lt;='Mapa de férias'!$J$28))),"F",""))</f>
        <v/>
      </c>
      <c r="O72" s="44">
        <f>IF(OR($B72="",O$52=""),"",IF(AND(NETWORKDAYS(O$52,O$52,'Feriados'!$F$7:$F$22)=1,OR(AND(O$52&gt;='Mapa de férias'!$E$28,O$52&lt;='Mapa de férias'!$F$28),AND(O$52&gt;='Mapa de férias'!$G$28,O$52&lt;='Mapa de férias'!$H$28),AND(O$52&gt;='Mapa de férias'!$I$28,O$52&lt;='Mapa de férias'!$J$28))),"F",""))</f>
        <v/>
      </c>
      <c r="P72" s="44">
        <f>IF(OR($B72="",P$52=""),"",IF(AND(NETWORKDAYS(P$52,P$52,'Feriados'!$F$7:$F$22)=1,OR(AND(P$52&gt;='Mapa de férias'!$E$28,P$52&lt;='Mapa de férias'!$F$28),AND(P$52&gt;='Mapa de férias'!$G$28,P$52&lt;='Mapa de férias'!$H$28),AND(P$52&gt;='Mapa de férias'!$I$28,P$52&lt;='Mapa de férias'!$J$28))),"F",""))</f>
        <v/>
      </c>
      <c r="Q72" s="44">
        <f>IF(OR($B72="",Q$52=""),"",IF(AND(NETWORKDAYS(Q$52,Q$52,'Feriados'!$F$7:$F$22)=1,OR(AND(Q$52&gt;='Mapa de férias'!$E$28,Q$52&lt;='Mapa de férias'!$F$28),AND(Q$52&gt;='Mapa de férias'!$G$28,Q$52&lt;='Mapa de férias'!$H$28),AND(Q$52&gt;='Mapa de férias'!$I$28,Q$52&lt;='Mapa de férias'!$J$28))),"F",""))</f>
        <v/>
      </c>
      <c r="R72" s="44">
        <f>IF(OR($B72="",R$52=""),"",IF(AND(NETWORKDAYS(R$52,R$52,'Feriados'!$F$7:$F$22)=1,OR(AND(R$52&gt;='Mapa de férias'!$E$28,R$52&lt;='Mapa de férias'!$F$28),AND(R$52&gt;='Mapa de férias'!$G$28,R$52&lt;='Mapa de férias'!$H$28),AND(R$52&gt;='Mapa de férias'!$I$28,R$52&lt;='Mapa de férias'!$J$28))),"F",""))</f>
        <v/>
      </c>
      <c r="S72" s="44">
        <f>IF(OR($B72="",S$52=""),"",IF(AND(NETWORKDAYS(S$52,S$52,'Feriados'!$F$7:$F$22)=1,OR(AND(S$52&gt;='Mapa de férias'!$E$28,S$52&lt;='Mapa de férias'!$F$28),AND(S$52&gt;='Mapa de férias'!$G$28,S$52&lt;='Mapa de férias'!$H$28),AND(S$52&gt;='Mapa de férias'!$I$28,S$52&lt;='Mapa de férias'!$J$28))),"F",""))</f>
        <v/>
      </c>
      <c r="T72" s="44">
        <f>IF(OR($B72="",T$52=""),"",IF(AND(NETWORKDAYS(T$52,T$52,'Feriados'!$F$7:$F$22)=1,OR(AND(T$52&gt;='Mapa de férias'!$E$28,T$52&lt;='Mapa de férias'!$F$28),AND(T$52&gt;='Mapa de férias'!$G$28,T$52&lt;='Mapa de férias'!$H$28),AND(T$52&gt;='Mapa de férias'!$I$28,T$52&lt;='Mapa de férias'!$J$28))),"F",""))</f>
        <v/>
      </c>
      <c r="U72" s="44">
        <f>IF(OR($B72="",U$52=""),"",IF(AND(NETWORKDAYS(U$52,U$52,'Feriados'!$F$7:$F$22)=1,OR(AND(U$52&gt;='Mapa de férias'!$E$28,U$52&lt;='Mapa de férias'!$F$28),AND(U$52&gt;='Mapa de férias'!$G$28,U$52&lt;='Mapa de férias'!$H$28),AND(U$52&gt;='Mapa de férias'!$I$28,U$52&lt;='Mapa de férias'!$J$28))),"F",""))</f>
        <v/>
      </c>
      <c r="V72" s="44">
        <f>IF(OR($B72="",V$52=""),"",IF(AND(NETWORKDAYS(V$52,V$52,'Feriados'!$F$7:$F$22)=1,OR(AND(V$52&gt;='Mapa de férias'!$E$28,V$52&lt;='Mapa de férias'!$F$28),AND(V$52&gt;='Mapa de férias'!$G$28,V$52&lt;='Mapa de férias'!$H$28),AND(V$52&gt;='Mapa de férias'!$I$28,V$52&lt;='Mapa de férias'!$J$28))),"F",""))</f>
        <v/>
      </c>
      <c r="W72" s="44">
        <f>IF(OR($B72="",W$52=""),"",IF(AND(NETWORKDAYS(W$52,W$52,'Feriados'!$F$7:$F$22)=1,OR(AND(W$52&gt;='Mapa de férias'!$E$28,W$52&lt;='Mapa de férias'!$F$28),AND(W$52&gt;='Mapa de férias'!$G$28,W$52&lt;='Mapa de férias'!$H$28),AND(W$52&gt;='Mapa de férias'!$I$28,W$52&lt;='Mapa de férias'!$J$28))),"F",""))</f>
        <v/>
      </c>
      <c r="X72" s="44">
        <f>IF(OR($B72="",X$52=""),"",IF(AND(NETWORKDAYS(X$52,X$52,'Feriados'!$F$7:$F$22)=1,OR(AND(X$52&gt;='Mapa de férias'!$E$28,X$52&lt;='Mapa de férias'!$F$28),AND(X$52&gt;='Mapa de férias'!$G$28,X$52&lt;='Mapa de férias'!$H$28),AND(X$52&gt;='Mapa de férias'!$I$28,X$52&lt;='Mapa de férias'!$J$28))),"F",""))</f>
        <v/>
      </c>
      <c r="Y72" s="44">
        <f>IF(OR($B72="",Y$52=""),"",IF(AND(NETWORKDAYS(Y$52,Y$52,'Feriados'!$F$7:$F$22)=1,OR(AND(Y$52&gt;='Mapa de férias'!$E$28,Y$52&lt;='Mapa de férias'!$F$28),AND(Y$52&gt;='Mapa de férias'!$G$28,Y$52&lt;='Mapa de férias'!$H$28),AND(Y$52&gt;='Mapa de férias'!$I$28,Y$52&lt;='Mapa de férias'!$J$28))),"F",""))</f>
        <v/>
      </c>
      <c r="Z72" s="44">
        <f>IF(OR($B72="",Z$52=""),"",IF(AND(NETWORKDAYS(Z$52,Z$52,'Feriados'!$F$7:$F$22)=1,OR(AND(Z$52&gt;='Mapa de férias'!$E$28,Z$52&lt;='Mapa de férias'!$F$28),AND(Z$52&gt;='Mapa de férias'!$G$28,Z$52&lt;='Mapa de férias'!$H$28),AND(Z$52&gt;='Mapa de férias'!$I$28,Z$52&lt;='Mapa de férias'!$J$28))),"F",""))</f>
        <v/>
      </c>
      <c r="AA72" s="44">
        <f>IF(OR($B72="",AA$52=""),"",IF(AND(NETWORKDAYS(AA$52,AA$52,'Feriados'!$F$7:$F$22)=1,OR(AND(AA$52&gt;='Mapa de férias'!$E$28,AA$52&lt;='Mapa de férias'!$F$28),AND(AA$52&gt;='Mapa de férias'!$G$28,AA$52&lt;='Mapa de férias'!$H$28),AND(AA$52&gt;='Mapa de férias'!$I$28,AA$52&lt;='Mapa de férias'!$J$28))),"F",""))</f>
        <v/>
      </c>
      <c r="AB72" s="44">
        <f>IF(OR($B72="",AB$52=""),"",IF(AND(NETWORKDAYS(AB$52,AB$52,'Feriados'!$F$7:$F$22)=1,OR(AND(AB$52&gt;='Mapa de férias'!$E$28,AB$52&lt;='Mapa de férias'!$F$28),AND(AB$52&gt;='Mapa de férias'!$G$28,AB$52&lt;='Mapa de férias'!$H$28),AND(AB$52&gt;='Mapa de férias'!$I$28,AB$52&lt;='Mapa de férias'!$J$28))),"F",""))</f>
        <v/>
      </c>
      <c r="AC72" s="44">
        <f>IF(OR($B72="",AC$52=""),"",IF(AND(NETWORKDAYS(AC$52,AC$52,'Feriados'!$F$7:$F$22)=1,OR(AND(AC$52&gt;='Mapa de férias'!$E$28,AC$52&lt;='Mapa de férias'!$F$28),AND(AC$52&gt;='Mapa de férias'!$G$28,AC$52&lt;='Mapa de férias'!$H$28),AND(AC$52&gt;='Mapa de férias'!$I$28,AC$52&lt;='Mapa de férias'!$J$28))),"F",""))</f>
        <v/>
      </c>
      <c r="AD72" s="44">
        <f>IF(OR($B72="",AD$52=""),"",IF(AND(NETWORKDAYS(AD$52,AD$52,'Feriados'!$F$7:$F$22)=1,OR(AND(AD$52&gt;='Mapa de férias'!$E$28,AD$52&lt;='Mapa de férias'!$F$28),AND(AD$52&gt;='Mapa de férias'!$G$28,AD$52&lt;='Mapa de férias'!$H$28),AND(AD$52&gt;='Mapa de férias'!$I$28,AD$52&lt;='Mapa de férias'!$J$28))),"F",""))</f>
        <v/>
      </c>
      <c r="AE72" s="44">
        <f>IF(OR($B72="",AE$52=""),"",IF(AND(NETWORKDAYS(AE$52,AE$52,'Feriados'!$F$7:$F$22)=1,OR(AND(AE$52&gt;='Mapa de férias'!$E$28,AE$52&lt;='Mapa de férias'!$F$28),AND(AE$52&gt;='Mapa de férias'!$G$28,AE$52&lt;='Mapa de férias'!$H$28),AND(AE$52&gt;='Mapa de férias'!$I$28,AE$52&lt;='Mapa de férias'!$J$28))),"F",""))</f>
        <v/>
      </c>
      <c r="AF72" s="44">
        <f>IF(OR($B72="",AF$52=""),"",IF(AND(NETWORKDAYS(AF$52,AF$52,'Feriados'!$F$7:$F$22)=1,OR(AND(AF$52&gt;='Mapa de férias'!$E$28,AF$52&lt;='Mapa de férias'!$F$28),AND(AF$52&gt;='Mapa de férias'!$G$28,AF$52&lt;='Mapa de férias'!$H$28),AND(AF$52&gt;='Mapa de férias'!$I$28,AF$52&lt;='Mapa de férias'!$J$28))),"F",""))</f>
        <v/>
      </c>
      <c r="AG72" s="44">
        <f>IF(OR($B72="",AG$52=""),"",IF(AND(NETWORKDAYS(AG$52,AG$52,'Feriados'!$F$7:$F$22)=1,OR(AND(AG$52&gt;='Mapa de férias'!$E$28,AG$52&lt;='Mapa de férias'!$F$28),AND(AG$52&gt;='Mapa de férias'!$G$28,AG$52&lt;='Mapa de férias'!$H$28),AND(AG$52&gt;='Mapa de férias'!$I$28,AG$52&lt;='Mapa de férias'!$J$28))),"F",""))</f>
        <v/>
      </c>
      <c r="AH72" s="45">
        <f>IF($B72="","",COUNTIF(C72:AG72,"F"))</f>
        <v/>
      </c>
    </row>
    <row r="73" ht="15" customHeight="1">
      <c r="A73" s="42" t="n">
        <v>20</v>
      </c>
      <c r="B73" s="43">
        <f>IF('Mapa de férias'!$B$29="","",'Mapa de férias'!$B$29)</f>
        <v/>
      </c>
      <c r="C73" s="44">
        <f>IF(OR($B73="",C$52=""),"",IF(AND(NETWORKDAYS(C$52,C$52,'Feriados'!$F$7:$F$22)=1,OR(AND(C$52&gt;='Mapa de férias'!$E$29,C$52&lt;='Mapa de férias'!$F$29),AND(C$52&gt;='Mapa de férias'!$G$29,C$52&lt;='Mapa de férias'!$H$29),AND(C$52&gt;='Mapa de férias'!$I$29,C$52&lt;='Mapa de férias'!$J$29))),"F",""))</f>
        <v/>
      </c>
      <c r="D73" s="44">
        <f>IF(OR($B73="",D$52=""),"",IF(AND(NETWORKDAYS(D$52,D$52,'Feriados'!$F$7:$F$22)=1,OR(AND(D$52&gt;='Mapa de férias'!$E$29,D$52&lt;='Mapa de férias'!$F$29),AND(D$52&gt;='Mapa de férias'!$G$29,D$52&lt;='Mapa de férias'!$H$29),AND(D$52&gt;='Mapa de férias'!$I$29,D$52&lt;='Mapa de férias'!$J$29))),"F",""))</f>
        <v/>
      </c>
      <c r="E73" s="44">
        <f>IF(OR($B73="",E$52=""),"",IF(AND(NETWORKDAYS(E$52,E$52,'Feriados'!$F$7:$F$22)=1,OR(AND(E$52&gt;='Mapa de férias'!$E$29,E$52&lt;='Mapa de férias'!$F$29),AND(E$52&gt;='Mapa de férias'!$G$29,E$52&lt;='Mapa de férias'!$H$29),AND(E$52&gt;='Mapa de férias'!$I$29,E$52&lt;='Mapa de férias'!$J$29))),"F",""))</f>
        <v/>
      </c>
      <c r="F73" s="44">
        <f>IF(OR($B73="",F$52=""),"",IF(AND(NETWORKDAYS(F$52,F$52,'Feriados'!$F$7:$F$22)=1,OR(AND(F$52&gt;='Mapa de férias'!$E$29,F$52&lt;='Mapa de férias'!$F$29),AND(F$52&gt;='Mapa de férias'!$G$29,F$52&lt;='Mapa de férias'!$H$29),AND(F$52&gt;='Mapa de férias'!$I$29,F$52&lt;='Mapa de férias'!$J$29))),"F",""))</f>
        <v/>
      </c>
      <c r="G73" s="44">
        <f>IF(OR($B73="",G$52=""),"",IF(AND(NETWORKDAYS(G$52,G$52,'Feriados'!$F$7:$F$22)=1,OR(AND(G$52&gt;='Mapa de férias'!$E$29,G$52&lt;='Mapa de férias'!$F$29),AND(G$52&gt;='Mapa de férias'!$G$29,G$52&lt;='Mapa de férias'!$H$29),AND(G$52&gt;='Mapa de férias'!$I$29,G$52&lt;='Mapa de férias'!$J$29))),"F",""))</f>
        <v/>
      </c>
      <c r="H73" s="44">
        <f>IF(OR($B73="",H$52=""),"",IF(AND(NETWORKDAYS(H$52,H$52,'Feriados'!$F$7:$F$22)=1,OR(AND(H$52&gt;='Mapa de férias'!$E$29,H$52&lt;='Mapa de férias'!$F$29),AND(H$52&gt;='Mapa de férias'!$G$29,H$52&lt;='Mapa de férias'!$H$29),AND(H$52&gt;='Mapa de férias'!$I$29,H$52&lt;='Mapa de férias'!$J$29))),"F",""))</f>
        <v/>
      </c>
      <c r="I73" s="44">
        <f>IF(OR($B73="",I$52=""),"",IF(AND(NETWORKDAYS(I$52,I$52,'Feriados'!$F$7:$F$22)=1,OR(AND(I$52&gt;='Mapa de férias'!$E$29,I$52&lt;='Mapa de férias'!$F$29),AND(I$52&gt;='Mapa de férias'!$G$29,I$52&lt;='Mapa de férias'!$H$29),AND(I$52&gt;='Mapa de férias'!$I$29,I$52&lt;='Mapa de férias'!$J$29))),"F",""))</f>
        <v/>
      </c>
      <c r="J73" s="44">
        <f>IF(OR($B73="",J$52=""),"",IF(AND(NETWORKDAYS(J$52,J$52,'Feriados'!$F$7:$F$22)=1,OR(AND(J$52&gt;='Mapa de férias'!$E$29,J$52&lt;='Mapa de férias'!$F$29),AND(J$52&gt;='Mapa de férias'!$G$29,J$52&lt;='Mapa de férias'!$H$29),AND(J$52&gt;='Mapa de férias'!$I$29,J$52&lt;='Mapa de férias'!$J$29))),"F",""))</f>
        <v/>
      </c>
      <c r="K73" s="44">
        <f>IF(OR($B73="",K$52=""),"",IF(AND(NETWORKDAYS(K$52,K$52,'Feriados'!$F$7:$F$22)=1,OR(AND(K$52&gt;='Mapa de férias'!$E$29,K$52&lt;='Mapa de férias'!$F$29),AND(K$52&gt;='Mapa de férias'!$G$29,K$52&lt;='Mapa de férias'!$H$29),AND(K$52&gt;='Mapa de férias'!$I$29,K$52&lt;='Mapa de férias'!$J$29))),"F",""))</f>
        <v/>
      </c>
      <c r="L73" s="44">
        <f>IF(OR($B73="",L$52=""),"",IF(AND(NETWORKDAYS(L$52,L$52,'Feriados'!$F$7:$F$22)=1,OR(AND(L$52&gt;='Mapa de férias'!$E$29,L$52&lt;='Mapa de férias'!$F$29),AND(L$52&gt;='Mapa de férias'!$G$29,L$52&lt;='Mapa de férias'!$H$29),AND(L$52&gt;='Mapa de férias'!$I$29,L$52&lt;='Mapa de férias'!$J$29))),"F",""))</f>
        <v/>
      </c>
      <c r="M73" s="44">
        <f>IF(OR($B73="",M$52=""),"",IF(AND(NETWORKDAYS(M$52,M$52,'Feriados'!$F$7:$F$22)=1,OR(AND(M$52&gt;='Mapa de férias'!$E$29,M$52&lt;='Mapa de férias'!$F$29),AND(M$52&gt;='Mapa de férias'!$G$29,M$52&lt;='Mapa de férias'!$H$29),AND(M$52&gt;='Mapa de férias'!$I$29,M$52&lt;='Mapa de férias'!$J$29))),"F",""))</f>
        <v/>
      </c>
      <c r="N73" s="44">
        <f>IF(OR($B73="",N$52=""),"",IF(AND(NETWORKDAYS(N$52,N$52,'Feriados'!$F$7:$F$22)=1,OR(AND(N$52&gt;='Mapa de férias'!$E$29,N$52&lt;='Mapa de férias'!$F$29),AND(N$52&gt;='Mapa de férias'!$G$29,N$52&lt;='Mapa de férias'!$H$29),AND(N$52&gt;='Mapa de férias'!$I$29,N$52&lt;='Mapa de férias'!$J$29))),"F",""))</f>
        <v/>
      </c>
      <c r="O73" s="44">
        <f>IF(OR($B73="",O$52=""),"",IF(AND(NETWORKDAYS(O$52,O$52,'Feriados'!$F$7:$F$22)=1,OR(AND(O$52&gt;='Mapa de férias'!$E$29,O$52&lt;='Mapa de férias'!$F$29),AND(O$52&gt;='Mapa de férias'!$G$29,O$52&lt;='Mapa de férias'!$H$29),AND(O$52&gt;='Mapa de férias'!$I$29,O$52&lt;='Mapa de férias'!$J$29))),"F",""))</f>
        <v/>
      </c>
      <c r="P73" s="44">
        <f>IF(OR($B73="",P$52=""),"",IF(AND(NETWORKDAYS(P$52,P$52,'Feriados'!$F$7:$F$22)=1,OR(AND(P$52&gt;='Mapa de férias'!$E$29,P$52&lt;='Mapa de férias'!$F$29),AND(P$52&gt;='Mapa de férias'!$G$29,P$52&lt;='Mapa de férias'!$H$29),AND(P$52&gt;='Mapa de férias'!$I$29,P$52&lt;='Mapa de férias'!$J$29))),"F",""))</f>
        <v/>
      </c>
      <c r="Q73" s="44">
        <f>IF(OR($B73="",Q$52=""),"",IF(AND(NETWORKDAYS(Q$52,Q$52,'Feriados'!$F$7:$F$22)=1,OR(AND(Q$52&gt;='Mapa de férias'!$E$29,Q$52&lt;='Mapa de férias'!$F$29),AND(Q$52&gt;='Mapa de férias'!$G$29,Q$52&lt;='Mapa de férias'!$H$29),AND(Q$52&gt;='Mapa de férias'!$I$29,Q$52&lt;='Mapa de férias'!$J$29))),"F",""))</f>
        <v/>
      </c>
      <c r="R73" s="44">
        <f>IF(OR($B73="",R$52=""),"",IF(AND(NETWORKDAYS(R$52,R$52,'Feriados'!$F$7:$F$22)=1,OR(AND(R$52&gt;='Mapa de férias'!$E$29,R$52&lt;='Mapa de férias'!$F$29),AND(R$52&gt;='Mapa de férias'!$G$29,R$52&lt;='Mapa de férias'!$H$29),AND(R$52&gt;='Mapa de férias'!$I$29,R$52&lt;='Mapa de férias'!$J$29))),"F",""))</f>
        <v/>
      </c>
      <c r="S73" s="44">
        <f>IF(OR($B73="",S$52=""),"",IF(AND(NETWORKDAYS(S$52,S$52,'Feriados'!$F$7:$F$22)=1,OR(AND(S$52&gt;='Mapa de férias'!$E$29,S$52&lt;='Mapa de férias'!$F$29),AND(S$52&gt;='Mapa de férias'!$G$29,S$52&lt;='Mapa de férias'!$H$29),AND(S$52&gt;='Mapa de férias'!$I$29,S$52&lt;='Mapa de férias'!$J$29))),"F",""))</f>
        <v/>
      </c>
      <c r="T73" s="44">
        <f>IF(OR($B73="",T$52=""),"",IF(AND(NETWORKDAYS(T$52,T$52,'Feriados'!$F$7:$F$22)=1,OR(AND(T$52&gt;='Mapa de férias'!$E$29,T$52&lt;='Mapa de férias'!$F$29),AND(T$52&gt;='Mapa de férias'!$G$29,T$52&lt;='Mapa de férias'!$H$29),AND(T$52&gt;='Mapa de férias'!$I$29,T$52&lt;='Mapa de férias'!$J$29))),"F",""))</f>
        <v/>
      </c>
      <c r="U73" s="44">
        <f>IF(OR($B73="",U$52=""),"",IF(AND(NETWORKDAYS(U$52,U$52,'Feriados'!$F$7:$F$22)=1,OR(AND(U$52&gt;='Mapa de férias'!$E$29,U$52&lt;='Mapa de férias'!$F$29),AND(U$52&gt;='Mapa de férias'!$G$29,U$52&lt;='Mapa de férias'!$H$29),AND(U$52&gt;='Mapa de férias'!$I$29,U$52&lt;='Mapa de férias'!$J$29))),"F",""))</f>
        <v/>
      </c>
      <c r="V73" s="44">
        <f>IF(OR($B73="",V$52=""),"",IF(AND(NETWORKDAYS(V$52,V$52,'Feriados'!$F$7:$F$22)=1,OR(AND(V$52&gt;='Mapa de férias'!$E$29,V$52&lt;='Mapa de férias'!$F$29),AND(V$52&gt;='Mapa de férias'!$G$29,V$52&lt;='Mapa de férias'!$H$29),AND(V$52&gt;='Mapa de férias'!$I$29,V$52&lt;='Mapa de férias'!$J$29))),"F",""))</f>
        <v/>
      </c>
      <c r="W73" s="44">
        <f>IF(OR($B73="",W$52=""),"",IF(AND(NETWORKDAYS(W$52,W$52,'Feriados'!$F$7:$F$22)=1,OR(AND(W$52&gt;='Mapa de férias'!$E$29,W$52&lt;='Mapa de férias'!$F$29),AND(W$52&gt;='Mapa de férias'!$G$29,W$52&lt;='Mapa de férias'!$H$29),AND(W$52&gt;='Mapa de férias'!$I$29,W$52&lt;='Mapa de férias'!$J$29))),"F",""))</f>
        <v/>
      </c>
      <c r="X73" s="44">
        <f>IF(OR($B73="",X$52=""),"",IF(AND(NETWORKDAYS(X$52,X$52,'Feriados'!$F$7:$F$22)=1,OR(AND(X$52&gt;='Mapa de férias'!$E$29,X$52&lt;='Mapa de férias'!$F$29),AND(X$52&gt;='Mapa de férias'!$G$29,X$52&lt;='Mapa de férias'!$H$29),AND(X$52&gt;='Mapa de férias'!$I$29,X$52&lt;='Mapa de férias'!$J$29))),"F",""))</f>
        <v/>
      </c>
      <c r="Y73" s="44">
        <f>IF(OR($B73="",Y$52=""),"",IF(AND(NETWORKDAYS(Y$52,Y$52,'Feriados'!$F$7:$F$22)=1,OR(AND(Y$52&gt;='Mapa de férias'!$E$29,Y$52&lt;='Mapa de férias'!$F$29),AND(Y$52&gt;='Mapa de férias'!$G$29,Y$52&lt;='Mapa de férias'!$H$29),AND(Y$52&gt;='Mapa de férias'!$I$29,Y$52&lt;='Mapa de férias'!$J$29))),"F",""))</f>
        <v/>
      </c>
      <c r="Z73" s="44">
        <f>IF(OR($B73="",Z$52=""),"",IF(AND(NETWORKDAYS(Z$52,Z$52,'Feriados'!$F$7:$F$22)=1,OR(AND(Z$52&gt;='Mapa de férias'!$E$29,Z$52&lt;='Mapa de férias'!$F$29),AND(Z$52&gt;='Mapa de férias'!$G$29,Z$52&lt;='Mapa de férias'!$H$29),AND(Z$52&gt;='Mapa de férias'!$I$29,Z$52&lt;='Mapa de férias'!$J$29))),"F",""))</f>
        <v/>
      </c>
      <c r="AA73" s="44">
        <f>IF(OR($B73="",AA$52=""),"",IF(AND(NETWORKDAYS(AA$52,AA$52,'Feriados'!$F$7:$F$22)=1,OR(AND(AA$52&gt;='Mapa de férias'!$E$29,AA$52&lt;='Mapa de férias'!$F$29),AND(AA$52&gt;='Mapa de férias'!$G$29,AA$52&lt;='Mapa de férias'!$H$29),AND(AA$52&gt;='Mapa de férias'!$I$29,AA$52&lt;='Mapa de férias'!$J$29))),"F",""))</f>
        <v/>
      </c>
      <c r="AB73" s="44">
        <f>IF(OR($B73="",AB$52=""),"",IF(AND(NETWORKDAYS(AB$52,AB$52,'Feriados'!$F$7:$F$22)=1,OR(AND(AB$52&gt;='Mapa de férias'!$E$29,AB$52&lt;='Mapa de férias'!$F$29),AND(AB$52&gt;='Mapa de férias'!$G$29,AB$52&lt;='Mapa de férias'!$H$29),AND(AB$52&gt;='Mapa de férias'!$I$29,AB$52&lt;='Mapa de férias'!$J$29))),"F",""))</f>
        <v/>
      </c>
      <c r="AC73" s="44">
        <f>IF(OR($B73="",AC$52=""),"",IF(AND(NETWORKDAYS(AC$52,AC$52,'Feriados'!$F$7:$F$22)=1,OR(AND(AC$52&gt;='Mapa de férias'!$E$29,AC$52&lt;='Mapa de férias'!$F$29),AND(AC$52&gt;='Mapa de férias'!$G$29,AC$52&lt;='Mapa de férias'!$H$29),AND(AC$52&gt;='Mapa de férias'!$I$29,AC$52&lt;='Mapa de férias'!$J$29))),"F",""))</f>
        <v/>
      </c>
      <c r="AD73" s="44">
        <f>IF(OR($B73="",AD$52=""),"",IF(AND(NETWORKDAYS(AD$52,AD$52,'Feriados'!$F$7:$F$22)=1,OR(AND(AD$52&gt;='Mapa de férias'!$E$29,AD$52&lt;='Mapa de férias'!$F$29),AND(AD$52&gt;='Mapa de férias'!$G$29,AD$52&lt;='Mapa de férias'!$H$29),AND(AD$52&gt;='Mapa de férias'!$I$29,AD$52&lt;='Mapa de férias'!$J$29))),"F",""))</f>
        <v/>
      </c>
      <c r="AE73" s="44">
        <f>IF(OR($B73="",AE$52=""),"",IF(AND(NETWORKDAYS(AE$52,AE$52,'Feriados'!$F$7:$F$22)=1,OR(AND(AE$52&gt;='Mapa de férias'!$E$29,AE$52&lt;='Mapa de férias'!$F$29),AND(AE$52&gt;='Mapa de férias'!$G$29,AE$52&lt;='Mapa de férias'!$H$29),AND(AE$52&gt;='Mapa de férias'!$I$29,AE$52&lt;='Mapa de férias'!$J$29))),"F",""))</f>
        <v/>
      </c>
      <c r="AF73" s="44">
        <f>IF(OR($B73="",AF$52=""),"",IF(AND(NETWORKDAYS(AF$52,AF$52,'Feriados'!$F$7:$F$22)=1,OR(AND(AF$52&gt;='Mapa de férias'!$E$29,AF$52&lt;='Mapa de férias'!$F$29),AND(AF$52&gt;='Mapa de férias'!$G$29,AF$52&lt;='Mapa de férias'!$H$29),AND(AF$52&gt;='Mapa de férias'!$I$29,AF$52&lt;='Mapa de férias'!$J$29))),"F",""))</f>
        <v/>
      </c>
      <c r="AG73" s="44">
        <f>IF(OR($B73="",AG$52=""),"",IF(AND(NETWORKDAYS(AG$52,AG$52,'Feriados'!$F$7:$F$22)=1,OR(AND(AG$52&gt;='Mapa de férias'!$E$29,AG$52&lt;='Mapa de férias'!$F$29),AND(AG$52&gt;='Mapa de férias'!$G$29,AG$52&lt;='Mapa de férias'!$H$29),AND(AG$52&gt;='Mapa de férias'!$I$29,AG$52&lt;='Mapa de férias'!$J$29))),"F",""))</f>
        <v/>
      </c>
      <c r="AH73" s="45">
        <f>IF($B73="","",COUNTIF(C73:AG73,"F"))</f>
        <v/>
      </c>
    </row>
    <row r="74" ht="10" customHeight="1"/>
    <row r="75" ht="17" customHeight="1">
      <c r="A75" s="37">
        <f>DATE('Mapa de férias'!$C$6,4,1)</f>
        <v/>
      </c>
      <c r="C75" s="38">
        <f>IF(1&gt;DAY(DATE('Mapa de férias'!$C$6,4+1,0)),"",DATE('Mapa de férias'!$C$6,4,1))</f>
        <v/>
      </c>
      <c r="D75" s="38">
        <f>IF(2&gt;DAY(DATE('Mapa de férias'!$C$6,4+1,0)),"",DATE('Mapa de férias'!$C$6,4,2))</f>
        <v/>
      </c>
      <c r="E75" s="38">
        <f>IF(3&gt;DAY(DATE('Mapa de férias'!$C$6,4+1,0)),"",DATE('Mapa de férias'!$C$6,4,3))</f>
        <v/>
      </c>
      <c r="F75" s="38">
        <f>IF(4&gt;DAY(DATE('Mapa de férias'!$C$6,4+1,0)),"",DATE('Mapa de férias'!$C$6,4,4))</f>
        <v/>
      </c>
      <c r="G75" s="38">
        <f>IF(5&gt;DAY(DATE('Mapa de férias'!$C$6,4+1,0)),"",DATE('Mapa de férias'!$C$6,4,5))</f>
        <v/>
      </c>
      <c r="H75" s="38">
        <f>IF(6&gt;DAY(DATE('Mapa de férias'!$C$6,4+1,0)),"",DATE('Mapa de férias'!$C$6,4,6))</f>
        <v/>
      </c>
      <c r="I75" s="38">
        <f>IF(7&gt;DAY(DATE('Mapa de férias'!$C$6,4+1,0)),"",DATE('Mapa de férias'!$C$6,4,7))</f>
        <v/>
      </c>
      <c r="J75" s="38">
        <f>IF(8&gt;DAY(DATE('Mapa de férias'!$C$6,4+1,0)),"",DATE('Mapa de férias'!$C$6,4,8))</f>
        <v/>
      </c>
      <c r="K75" s="38">
        <f>IF(9&gt;DAY(DATE('Mapa de férias'!$C$6,4+1,0)),"",DATE('Mapa de férias'!$C$6,4,9))</f>
        <v/>
      </c>
      <c r="L75" s="38">
        <f>IF(10&gt;DAY(DATE('Mapa de férias'!$C$6,4+1,0)),"",DATE('Mapa de férias'!$C$6,4,10))</f>
        <v/>
      </c>
      <c r="M75" s="38">
        <f>IF(11&gt;DAY(DATE('Mapa de férias'!$C$6,4+1,0)),"",DATE('Mapa de férias'!$C$6,4,11))</f>
        <v/>
      </c>
      <c r="N75" s="38">
        <f>IF(12&gt;DAY(DATE('Mapa de férias'!$C$6,4+1,0)),"",DATE('Mapa de férias'!$C$6,4,12))</f>
        <v/>
      </c>
      <c r="O75" s="38">
        <f>IF(13&gt;DAY(DATE('Mapa de férias'!$C$6,4+1,0)),"",DATE('Mapa de férias'!$C$6,4,13))</f>
        <v/>
      </c>
      <c r="P75" s="38">
        <f>IF(14&gt;DAY(DATE('Mapa de férias'!$C$6,4+1,0)),"",DATE('Mapa de férias'!$C$6,4,14))</f>
        <v/>
      </c>
      <c r="Q75" s="38">
        <f>IF(15&gt;DAY(DATE('Mapa de férias'!$C$6,4+1,0)),"",DATE('Mapa de férias'!$C$6,4,15))</f>
        <v/>
      </c>
      <c r="R75" s="38">
        <f>IF(16&gt;DAY(DATE('Mapa de férias'!$C$6,4+1,0)),"",DATE('Mapa de férias'!$C$6,4,16))</f>
        <v/>
      </c>
      <c r="S75" s="38">
        <f>IF(17&gt;DAY(DATE('Mapa de férias'!$C$6,4+1,0)),"",DATE('Mapa de férias'!$C$6,4,17))</f>
        <v/>
      </c>
      <c r="T75" s="38">
        <f>IF(18&gt;DAY(DATE('Mapa de férias'!$C$6,4+1,0)),"",DATE('Mapa de férias'!$C$6,4,18))</f>
        <v/>
      </c>
      <c r="U75" s="38">
        <f>IF(19&gt;DAY(DATE('Mapa de férias'!$C$6,4+1,0)),"",DATE('Mapa de férias'!$C$6,4,19))</f>
        <v/>
      </c>
      <c r="V75" s="38">
        <f>IF(20&gt;DAY(DATE('Mapa de férias'!$C$6,4+1,0)),"",DATE('Mapa de férias'!$C$6,4,20))</f>
        <v/>
      </c>
      <c r="W75" s="38">
        <f>IF(21&gt;DAY(DATE('Mapa de férias'!$C$6,4+1,0)),"",DATE('Mapa de férias'!$C$6,4,21))</f>
        <v/>
      </c>
      <c r="X75" s="38">
        <f>IF(22&gt;DAY(DATE('Mapa de férias'!$C$6,4+1,0)),"",DATE('Mapa de férias'!$C$6,4,22))</f>
        <v/>
      </c>
      <c r="Y75" s="38">
        <f>IF(23&gt;DAY(DATE('Mapa de férias'!$C$6,4+1,0)),"",DATE('Mapa de férias'!$C$6,4,23))</f>
        <v/>
      </c>
      <c r="Z75" s="38">
        <f>IF(24&gt;DAY(DATE('Mapa de férias'!$C$6,4+1,0)),"",DATE('Mapa de férias'!$C$6,4,24))</f>
        <v/>
      </c>
      <c r="AA75" s="38">
        <f>IF(25&gt;DAY(DATE('Mapa de férias'!$C$6,4+1,0)),"",DATE('Mapa de férias'!$C$6,4,25))</f>
        <v/>
      </c>
      <c r="AB75" s="38">
        <f>IF(26&gt;DAY(DATE('Mapa de férias'!$C$6,4+1,0)),"",DATE('Mapa de férias'!$C$6,4,26))</f>
        <v/>
      </c>
      <c r="AC75" s="38">
        <f>IF(27&gt;DAY(DATE('Mapa de férias'!$C$6,4+1,0)),"",DATE('Mapa de férias'!$C$6,4,27))</f>
        <v/>
      </c>
      <c r="AD75" s="38">
        <f>IF(28&gt;DAY(DATE('Mapa de férias'!$C$6,4+1,0)),"",DATE('Mapa de férias'!$C$6,4,28))</f>
        <v/>
      </c>
      <c r="AE75" s="38">
        <f>IF(29&gt;DAY(DATE('Mapa de férias'!$C$6,4+1,0)),"",DATE('Mapa de férias'!$C$6,4,29))</f>
        <v/>
      </c>
      <c r="AF75" s="38">
        <f>IF(30&gt;DAY(DATE('Mapa de férias'!$C$6,4+1,0)),"",DATE('Mapa de férias'!$C$6,4,30))</f>
        <v/>
      </c>
      <c r="AG75" s="38">
        <f>IF(31&gt;DAY(DATE('Mapa de férias'!$C$6,4+1,0)),"",DATE('Mapa de férias'!$C$6,4,31))</f>
        <v/>
      </c>
      <c r="AH75" s="39" t="inlineStr">
        <is>
          <t>Dias</t>
        </is>
      </c>
    </row>
    <row r="76" ht="12" customHeight="1">
      <c r="C76" s="40">
        <f>IF(C75="","",C75)</f>
        <v/>
      </c>
      <c r="D76" s="40">
        <f>IF(D75="","",D75)</f>
        <v/>
      </c>
      <c r="E76" s="40">
        <f>IF(E75="","",E75)</f>
        <v/>
      </c>
      <c r="F76" s="40">
        <f>IF(F75="","",F75)</f>
        <v/>
      </c>
      <c r="G76" s="40">
        <f>IF(G75="","",G75)</f>
        <v/>
      </c>
      <c r="H76" s="40">
        <f>IF(H75="","",H75)</f>
        <v/>
      </c>
      <c r="I76" s="40">
        <f>IF(I75="","",I75)</f>
        <v/>
      </c>
      <c r="J76" s="40">
        <f>IF(J75="","",J75)</f>
        <v/>
      </c>
      <c r="K76" s="40">
        <f>IF(K75="","",K75)</f>
        <v/>
      </c>
      <c r="L76" s="40">
        <f>IF(L75="","",L75)</f>
        <v/>
      </c>
      <c r="M76" s="40">
        <f>IF(M75="","",M75)</f>
        <v/>
      </c>
      <c r="N76" s="40">
        <f>IF(N75="","",N75)</f>
        <v/>
      </c>
      <c r="O76" s="40">
        <f>IF(O75="","",O75)</f>
        <v/>
      </c>
      <c r="P76" s="40">
        <f>IF(P75="","",P75)</f>
        <v/>
      </c>
      <c r="Q76" s="40">
        <f>IF(Q75="","",Q75)</f>
        <v/>
      </c>
      <c r="R76" s="40">
        <f>IF(R75="","",R75)</f>
        <v/>
      </c>
      <c r="S76" s="40">
        <f>IF(S75="","",S75)</f>
        <v/>
      </c>
      <c r="T76" s="40">
        <f>IF(T75="","",T75)</f>
        <v/>
      </c>
      <c r="U76" s="40">
        <f>IF(U75="","",U75)</f>
        <v/>
      </c>
      <c r="V76" s="40">
        <f>IF(V75="","",V75)</f>
        <v/>
      </c>
      <c r="W76" s="40">
        <f>IF(W75="","",W75)</f>
        <v/>
      </c>
      <c r="X76" s="40">
        <f>IF(X75="","",X75)</f>
        <v/>
      </c>
      <c r="Y76" s="40">
        <f>IF(Y75="","",Y75)</f>
        <v/>
      </c>
      <c r="Z76" s="40">
        <f>IF(Z75="","",Z75)</f>
        <v/>
      </c>
      <c r="AA76" s="40">
        <f>IF(AA75="","",AA75)</f>
        <v/>
      </c>
      <c r="AB76" s="40">
        <f>IF(AB75="","",AB75)</f>
        <v/>
      </c>
      <c r="AC76" s="40">
        <f>IF(AC75="","",AC75)</f>
        <v/>
      </c>
      <c r="AD76" s="40">
        <f>IF(AD75="","",AD75)</f>
        <v/>
      </c>
      <c r="AE76" s="40">
        <f>IF(AE75="","",AE75)</f>
        <v/>
      </c>
      <c r="AF76" s="40">
        <f>IF(AF75="","",AF75)</f>
        <v/>
      </c>
      <c r="AG76" s="40">
        <f>IF(AG75="","",AG75)</f>
        <v/>
      </c>
      <c r="AH76" s="41" t="n"/>
    </row>
    <row r="77" ht="15" customHeight="1">
      <c r="A77" s="42" t="n">
        <v>1</v>
      </c>
      <c r="B77" s="43">
        <f>IF('Mapa de férias'!$B$10="","",'Mapa de férias'!$B$10)</f>
        <v/>
      </c>
      <c r="C77" s="44">
        <f>IF(OR($B77="",C$75=""),"",IF(AND(NETWORKDAYS(C$75,C$75,'Feriados'!$F$7:$F$22)=1,OR(AND(C$75&gt;='Mapa de férias'!$E$10,C$75&lt;='Mapa de férias'!$F$10),AND(C$75&gt;='Mapa de férias'!$G$10,C$75&lt;='Mapa de férias'!$H$10),AND(C$75&gt;='Mapa de férias'!$I$10,C$75&lt;='Mapa de férias'!$J$10))),"F",""))</f>
        <v/>
      </c>
      <c r="D77" s="44">
        <f>IF(OR($B77="",D$75=""),"",IF(AND(NETWORKDAYS(D$75,D$75,'Feriados'!$F$7:$F$22)=1,OR(AND(D$75&gt;='Mapa de férias'!$E$10,D$75&lt;='Mapa de férias'!$F$10),AND(D$75&gt;='Mapa de férias'!$G$10,D$75&lt;='Mapa de férias'!$H$10),AND(D$75&gt;='Mapa de férias'!$I$10,D$75&lt;='Mapa de férias'!$J$10))),"F",""))</f>
        <v/>
      </c>
      <c r="E77" s="44">
        <f>IF(OR($B77="",E$75=""),"",IF(AND(NETWORKDAYS(E$75,E$75,'Feriados'!$F$7:$F$22)=1,OR(AND(E$75&gt;='Mapa de férias'!$E$10,E$75&lt;='Mapa de férias'!$F$10),AND(E$75&gt;='Mapa de férias'!$G$10,E$75&lt;='Mapa de férias'!$H$10),AND(E$75&gt;='Mapa de férias'!$I$10,E$75&lt;='Mapa de férias'!$J$10))),"F",""))</f>
        <v/>
      </c>
      <c r="F77" s="44">
        <f>IF(OR($B77="",F$75=""),"",IF(AND(NETWORKDAYS(F$75,F$75,'Feriados'!$F$7:$F$22)=1,OR(AND(F$75&gt;='Mapa de férias'!$E$10,F$75&lt;='Mapa de férias'!$F$10),AND(F$75&gt;='Mapa de férias'!$G$10,F$75&lt;='Mapa de férias'!$H$10),AND(F$75&gt;='Mapa de férias'!$I$10,F$75&lt;='Mapa de férias'!$J$10))),"F",""))</f>
        <v/>
      </c>
      <c r="G77" s="44">
        <f>IF(OR($B77="",G$75=""),"",IF(AND(NETWORKDAYS(G$75,G$75,'Feriados'!$F$7:$F$22)=1,OR(AND(G$75&gt;='Mapa de férias'!$E$10,G$75&lt;='Mapa de férias'!$F$10),AND(G$75&gt;='Mapa de férias'!$G$10,G$75&lt;='Mapa de férias'!$H$10),AND(G$75&gt;='Mapa de férias'!$I$10,G$75&lt;='Mapa de férias'!$J$10))),"F",""))</f>
        <v/>
      </c>
      <c r="H77" s="44">
        <f>IF(OR($B77="",H$75=""),"",IF(AND(NETWORKDAYS(H$75,H$75,'Feriados'!$F$7:$F$22)=1,OR(AND(H$75&gt;='Mapa de férias'!$E$10,H$75&lt;='Mapa de férias'!$F$10),AND(H$75&gt;='Mapa de férias'!$G$10,H$75&lt;='Mapa de férias'!$H$10),AND(H$75&gt;='Mapa de férias'!$I$10,H$75&lt;='Mapa de férias'!$J$10))),"F",""))</f>
        <v/>
      </c>
      <c r="I77" s="44">
        <f>IF(OR($B77="",I$75=""),"",IF(AND(NETWORKDAYS(I$75,I$75,'Feriados'!$F$7:$F$22)=1,OR(AND(I$75&gt;='Mapa de férias'!$E$10,I$75&lt;='Mapa de férias'!$F$10),AND(I$75&gt;='Mapa de férias'!$G$10,I$75&lt;='Mapa de férias'!$H$10),AND(I$75&gt;='Mapa de férias'!$I$10,I$75&lt;='Mapa de férias'!$J$10))),"F",""))</f>
        <v/>
      </c>
      <c r="J77" s="44">
        <f>IF(OR($B77="",J$75=""),"",IF(AND(NETWORKDAYS(J$75,J$75,'Feriados'!$F$7:$F$22)=1,OR(AND(J$75&gt;='Mapa de férias'!$E$10,J$75&lt;='Mapa de férias'!$F$10),AND(J$75&gt;='Mapa de férias'!$G$10,J$75&lt;='Mapa de férias'!$H$10),AND(J$75&gt;='Mapa de férias'!$I$10,J$75&lt;='Mapa de férias'!$J$10))),"F",""))</f>
        <v/>
      </c>
      <c r="K77" s="44">
        <f>IF(OR($B77="",K$75=""),"",IF(AND(NETWORKDAYS(K$75,K$75,'Feriados'!$F$7:$F$22)=1,OR(AND(K$75&gt;='Mapa de férias'!$E$10,K$75&lt;='Mapa de férias'!$F$10),AND(K$75&gt;='Mapa de férias'!$G$10,K$75&lt;='Mapa de férias'!$H$10),AND(K$75&gt;='Mapa de férias'!$I$10,K$75&lt;='Mapa de férias'!$J$10))),"F",""))</f>
        <v/>
      </c>
      <c r="L77" s="44">
        <f>IF(OR($B77="",L$75=""),"",IF(AND(NETWORKDAYS(L$75,L$75,'Feriados'!$F$7:$F$22)=1,OR(AND(L$75&gt;='Mapa de férias'!$E$10,L$75&lt;='Mapa de férias'!$F$10),AND(L$75&gt;='Mapa de férias'!$G$10,L$75&lt;='Mapa de férias'!$H$10),AND(L$75&gt;='Mapa de férias'!$I$10,L$75&lt;='Mapa de férias'!$J$10))),"F",""))</f>
        <v/>
      </c>
      <c r="M77" s="44">
        <f>IF(OR($B77="",M$75=""),"",IF(AND(NETWORKDAYS(M$75,M$75,'Feriados'!$F$7:$F$22)=1,OR(AND(M$75&gt;='Mapa de férias'!$E$10,M$75&lt;='Mapa de férias'!$F$10),AND(M$75&gt;='Mapa de férias'!$G$10,M$75&lt;='Mapa de férias'!$H$10),AND(M$75&gt;='Mapa de férias'!$I$10,M$75&lt;='Mapa de férias'!$J$10))),"F",""))</f>
        <v/>
      </c>
      <c r="N77" s="44">
        <f>IF(OR($B77="",N$75=""),"",IF(AND(NETWORKDAYS(N$75,N$75,'Feriados'!$F$7:$F$22)=1,OR(AND(N$75&gt;='Mapa de férias'!$E$10,N$75&lt;='Mapa de férias'!$F$10),AND(N$75&gt;='Mapa de férias'!$G$10,N$75&lt;='Mapa de férias'!$H$10),AND(N$75&gt;='Mapa de férias'!$I$10,N$75&lt;='Mapa de férias'!$J$10))),"F",""))</f>
        <v/>
      </c>
      <c r="O77" s="44">
        <f>IF(OR($B77="",O$75=""),"",IF(AND(NETWORKDAYS(O$75,O$75,'Feriados'!$F$7:$F$22)=1,OR(AND(O$75&gt;='Mapa de férias'!$E$10,O$75&lt;='Mapa de férias'!$F$10),AND(O$75&gt;='Mapa de férias'!$G$10,O$75&lt;='Mapa de férias'!$H$10),AND(O$75&gt;='Mapa de férias'!$I$10,O$75&lt;='Mapa de férias'!$J$10))),"F",""))</f>
        <v/>
      </c>
      <c r="P77" s="44">
        <f>IF(OR($B77="",P$75=""),"",IF(AND(NETWORKDAYS(P$75,P$75,'Feriados'!$F$7:$F$22)=1,OR(AND(P$75&gt;='Mapa de férias'!$E$10,P$75&lt;='Mapa de férias'!$F$10),AND(P$75&gt;='Mapa de férias'!$G$10,P$75&lt;='Mapa de férias'!$H$10),AND(P$75&gt;='Mapa de férias'!$I$10,P$75&lt;='Mapa de férias'!$J$10))),"F",""))</f>
        <v/>
      </c>
      <c r="Q77" s="44">
        <f>IF(OR($B77="",Q$75=""),"",IF(AND(NETWORKDAYS(Q$75,Q$75,'Feriados'!$F$7:$F$22)=1,OR(AND(Q$75&gt;='Mapa de férias'!$E$10,Q$75&lt;='Mapa de férias'!$F$10),AND(Q$75&gt;='Mapa de férias'!$G$10,Q$75&lt;='Mapa de férias'!$H$10),AND(Q$75&gt;='Mapa de férias'!$I$10,Q$75&lt;='Mapa de férias'!$J$10))),"F",""))</f>
        <v/>
      </c>
      <c r="R77" s="44">
        <f>IF(OR($B77="",R$75=""),"",IF(AND(NETWORKDAYS(R$75,R$75,'Feriados'!$F$7:$F$22)=1,OR(AND(R$75&gt;='Mapa de férias'!$E$10,R$75&lt;='Mapa de férias'!$F$10),AND(R$75&gt;='Mapa de férias'!$G$10,R$75&lt;='Mapa de férias'!$H$10),AND(R$75&gt;='Mapa de férias'!$I$10,R$75&lt;='Mapa de férias'!$J$10))),"F",""))</f>
        <v/>
      </c>
      <c r="S77" s="44">
        <f>IF(OR($B77="",S$75=""),"",IF(AND(NETWORKDAYS(S$75,S$75,'Feriados'!$F$7:$F$22)=1,OR(AND(S$75&gt;='Mapa de férias'!$E$10,S$75&lt;='Mapa de férias'!$F$10),AND(S$75&gt;='Mapa de férias'!$G$10,S$75&lt;='Mapa de férias'!$H$10),AND(S$75&gt;='Mapa de férias'!$I$10,S$75&lt;='Mapa de férias'!$J$10))),"F",""))</f>
        <v/>
      </c>
      <c r="T77" s="44">
        <f>IF(OR($B77="",T$75=""),"",IF(AND(NETWORKDAYS(T$75,T$75,'Feriados'!$F$7:$F$22)=1,OR(AND(T$75&gt;='Mapa de férias'!$E$10,T$75&lt;='Mapa de férias'!$F$10),AND(T$75&gt;='Mapa de férias'!$G$10,T$75&lt;='Mapa de férias'!$H$10),AND(T$75&gt;='Mapa de férias'!$I$10,T$75&lt;='Mapa de férias'!$J$10))),"F",""))</f>
        <v/>
      </c>
      <c r="U77" s="44">
        <f>IF(OR($B77="",U$75=""),"",IF(AND(NETWORKDAYS(U$75,U$75,'Feriados'!$F$7:$F$22)=1,OR(AND(U$75&gt;='Mapa de férias'!$E$10,U$75&lt;='Mapa de férias'!$F$10),AND(U$75&gt;='Mapa de férias'!$G$10,U$75&lt;='Mapa de férias'!$H$10),AND(U$75&gt;='Mapa de férias'!$I$10,U$75&lt;='Mapa de férias'!$J$10))),"F",""))</f>
        <v/>
      </c>
      <c r="V77" s="44">
        <f>IF(OR($B77="",V$75=""),"",IF(AND(NETWORKDAYS(V$75,V$75,'Feriados'!$F$7:$F$22)=1,OR(AND(V$75&gt;='Mapa de férias'!$E$10,V$75&lt;='Mapa de férias'!$F$10),AND(V$75&gt;='Mapa de férias'!$G$10,V$75&lt;='Mapa de férias'!$H$10),AND(V$75&gt;='Mapa de férias'!$I$10,V$75&lt;='Mapa de férias'!$J$10))),"F",""))</f>
        <v/>
      </c>
      <c r="W77" s="44">
        <f>IF(OR($B77="",W$75=""),"",IF(AND(NETWORKDAYS(W$75,W$75,'Feriados'!$F$7:$F$22)=1,OR(AND(W$75&gt;='Mapa de férias'!$E$10,W$75&lt;='Mapa de férias'!$F$10),AND(W$75&gt;='Mapa de férias'!$G$10,W$75&lt;='Mapa de férias'!$H$10),AND(W$75&gt;='Mapa de férias'!$I$10,W$75&lt;='Mapa de férias'!$J$10))),"F",""))</f>
        <v/>
      </c>
      <c r="X77" s="44">
        <f>IF(OR($B77="",X$75=""),"",IF(AND(NETWORKDAYS(X$75,X$75,'Feriados'!$F$7:$F$22)=1,OR(AND(X$75&gt;='Mapa de férias'!$E$10,X$75&lt;='Mapa de férias'!$F$10),AND(X$75&gt;='Mapa de férias'!$G$10,X$75&lt;='Mapa de férias'!$H$10),AND(X$75&gt;='Mapa de férias'!$I$10,X$75&lt;='Mapa de férias'!$J$10))),"F",""))</f>
        <v/>
      </c>
      <c r="Y77" s="44">
        <f>IF(OR($B77="",Y$75=""),"",IF(AND(NETWORKDAYS(Y$75,Y$75,'Feriados'!$F$7:$F$22)=1,OR(AND(Y$75&gt;='Mapa de férias'!$E$10,Y$75&lt;='Mapa de férias'!$F$10),AND(Y$75&gt;='Mapa de férias'!$G$10,Y$75&lt;='Mapa de férias'!$H$10),AND(Y$75&gt;='Mapa de férias'!$I$10,Y$75&lt;='Mapa de férias'!$J$10))),"F",""))</f>
        <v/>
      </c>
      <c r="Z77" s="44">
        <f>IF(OR($B77="",Z$75=""),"",IF(AND(NETWORKDAYS(Z$75,Z$75,'Feriados'!$F$7:$F$22)=1,OR(AND(Z$75&gt;='Mapa de férias'!$E$10,Z$75&lt;='Mapa de férias'!$F$10),AND(Z$75&gt;='Mapa de férias'!$G$10,Z$75&lt;='Mapa de férias'!$H$10),AND(Z$75&gt;='Mapa de férias'!$I$10,Z$75&lt;='Mapa de férias'!$J$10))),"F",""))</f>
        <v/>
      </c>
      <c r="AA77" s="44">
        <f>IF(OR($B77="",AA$75=""),"",IF(AND(NETWORKDAYS(AA$75,AA$75,'Feriados'!$F$7:$F$22)=1,OR(AND(AA$75&gt;='Mapa de férias'!$E$10,AA$75&lt;='Mapa de férias'!$F$10),AND(AA$75&gt;='Mapa de férias'!$G$10,AA$75&lt;='Mapa de férias'!$H$10),AND(AA$75&gt;='Mapa de férias'!$I$10,AA$75&lt;='Mapa de férias'!$J$10))),"F",""))</f>
        <v/>
      </c>
      <c r="AB77" s="44">
        <f>IF(OR($B77="",AB$75=""),"",IF(AND(NETWORKDAYS(AB$75,AB$75,'Feriados'!$F$7:$F$22)=1,OR(AND(AB$75&gt;='Mapa de férias'!$E$10,AB$75&lt;='Mapa de férias'!$F$10),AND(AB$75&gt;='Mapa de férias'!$G$10,AB$75&lt;='Mapa de férias'!$H$10),AND(AB$75&gt;='Mapa de férias'!$I$10,AB$75&lt;='Mapa de férias'!$J$10))),"F",""))</f>
        <v/>
      </c>
      <c r="AC77" s="44">
        <f>IF(OR($B77="",AC$75=""),"",IF(AND(NETWORKDAYS(AC$75,AC$75,'Feriados'!$F$7:$F$22)=1,OR(AND(AC$75&gt;='Mapa de férias'!$E$10,AC$75&lt;='Mapa de férias'!$F$10),AND(AC$75&gt;='Mapa de férias'!$G$10,AC$75&lt;='Mapa de férias'!$H$10),AND(AC$75&gt;='Mapa de férias'!$I$10,AC$75&lt;='Mapa de férias'!$J$10))),"F",""))</f>
        <v/>
      </c>
      <c r="AD77" s="44">
        <f>IF(OR($B77="",AD$75=""),"",IF(AND(NETWORKDAYS(AD$75,AD$75,'Feriados'!$F$7:$F$22)=1,OR(AND(AD$75&gt;='Mapa de férias'!$E$10,AD$75&lt;='Mapa de férias'!$F$10),AND(AD$75&gt;='Mapa de férias'!$G$10,AD$75&lt;='Mapa de férias'!$H$10),AND(AD$75&gt;='Mapa de férias'!$I$10,AD$75&lt;='Mapa de férias'!$J$10))),"F",""))</f>
        <v/>
      </c>
      <c r="AE77" s="44">
        <f>IF(OR($B77="",AE$75=""),"",IF(AND(NETWORKDAYS(AE$75,AE$75,'Feriados'!$F$7:$F$22)=1,OR(AND(AE$75&gt;='Mapa de férias'!$E$10,AE$75&lt;='Mapa de férias'!$F$10),AND(AE$75&gt;='Mapa de férias'!$G$10,AE$75&lt;='Mapa de férias'!$H$10),AND(AE$75&gt;='Mapa de férias'!$I$10,AE$75&lt;='Mapa de férias'!$J$10))),"F",""))</f>
        <v/>
      </c>
      <c r="AF77" s="44">
        <f>IF(OR($B77="",AF$75=""),"",IF(AND(NETWORKDAYS(AF$75,AF$75,'Feriados'!$F$7:$F$22)=1,OR(AND(AF$75&gt;='Mapa de férias'!$E$10,AF$75&lt;='Mapa de férias'!$F$10),AND(AF$75&gt;='Mapa de férias'!$G$10,AF$75&lt;='Mapa de férias'!$H$10),AND(AF$75&gt;='Mapa de férias'!$I$10,AF$75&lt;='Mapa de férias'!$J$10))),"F",""))</f>
        <v/>
      </c>
      <c r="AG77" s="44">
        <f>IF(OR($B77="",AG$75=""),"",IF(AND(NETWORKDAYS(AG$75,AG$75,'Feriados'!$F$7:$F$22)=1,OR(AND(AG$75&gt;='Mapa de férias'!$E$10,AG$75&lt;='Mapa de férias'!$F$10),AND(AG$75&gt;='Mapa de férias'!$G$10,AG$75&lt;='Mapa de férias'!$H$10),AND(AG$75&gt;='Mapa de férias'!$I$10,AG$75&lt;='Mapa de férias'!$J$10))),"F",""))</f>
        <v/>
      </c>
      <c r="AH77" s="45">
        <f>IF($B77="","",COUNTIF(C77:AG77,"F"))</f>
        <v/>
      </c>
    </row>
    <row r="78" ht="15" customHeight="1">
      <c r="A78" s="42" t="n">
        <v>2</v>
      </c>
      <c r="B78" s="43">
        <f>IF('Mapa de férias'!$B$11="","",'Mapa de férias'!$B$11)</f>
        <v/>
      </c>
      <c r="C78" s="44">
        <f>IF(OR($B78="",C$75=""),"",IF(AND(NETWORKDAYS(C$75,C$75,'Feriados'!$F$7:$F$22)=1,OR(AND(C$75&gt;='Mapa de férias'!$E$11,C$75&lt;='Mapa de férias'!$F$11),AND(C$75&gt;='Mapa de férias'!$G$11,C$75&lt;='Mapa de férias'!$H$11),AND(C$75&gt;='Mapa de férias'!$I$11,C$75&lt;='Mapa de férias'!$J$11))),"F",""))</f>
        <v/>
      </c>
      <c r="D78" s="44">
        <f>IF(OR($B78="",D$75=""),"",IF(AND(NETWORKDAYS(D$75,D$75,'Feriados'!$F$7:$F$22)=1,OR(AND(D$75&gt;='Mapa de férias'!$E$11,D$75&lt;='Mapa de férias'!$F$11),AND(D$75&gt;='Mapa de férias'!$G$11,D$75&lt;='Mapa de férias'!$H$11),AND(D$75&gt;='Mapa de férias'!$I$11,D$75&lt;='Mapa de férias'!$J$11))),"F",""))</f>
        <v/>
      </c>
      <c r="E78" s="44">
        <f>IF(OR($B78="",E$75=""),"",IF(AND(NETWORKDAYS(E$75,E$75,'Feriados'!$F$7:$F$22)=1,OR(AND(E$75&gt;='Mapa de férias'!$E$11,E$75&lt;='Mapa de férias'!$F$11),AND(E$75&gt;='Mapa de férias'!$G$11,E$75&lt;='Mapa de férias'!$H$11),AND(E$75&gt;='Mapa de férias'!$I$11,E$75&lt;='Mapa de férias'!$J$11))),"F",""))</f>
        <v/>
      </c>
      <c r="F78" s="44">
        <f>IF(OR($B78="",F$75=""),"",IF(AND(NETWORKDAYS(F$75,F$75,'Feriados'!$F$7:$F$22)=1,OR(AND(F$75&gt;='Mapa de férias'!$E$11,F$75&lt;='Mapa de férias'!$F$11),AND(F$75&gt;='Mapa de férias'!$G$11,F$75&lt;='Mapa de férias'!$H$11),AND(F$75&gt;='Mapa de férias'!$I$11,F$75&lt;='Mapa de férias'!$J$11))),"F",""))</f>
        <v/>
      </c>
      <c r="G78" s="44">
        <f>IF(OR($B78="",G$75=""),"",IF(AND(NETWORKDAYS(G$75,G$75,'Feriados'!$F$7:$F$22)=1,OR(AND(G$75&gt;='Mapa de férias'!$E$11,G$75&lt;='Mapa de férias'!$F$11),AND(G$75&gt;='Mapa de férias'!$G$11,G$75&lt;='Mapa de férias'!$H$11),AND(G$75&gt;='Mapa de férias'!$I$11,G$75&lt;='Mapa de férias'!$J$11))),"F",""))</f>
        <v/>
      </c>
      <c r="H78" s="44">
        <f>IF(OR($B78="",H$75=""),"",IF(AND(NETWORKDAYS(H$75,H$75,'Feriados'!$F$7:$F$22)=1,OR(AND(H$75&gt;='Mapa de férias'!$E$11,H$75&lt;='Mapa de férias'!$F$11),AND(H$75&gt;='Mapa de férias'!$G$11,H$75&lt;='Mapa de férias'!$H$11),AND(H$75&gt;='Mapa de férias'!$I$11,H$75&lt;='Mapa de férias'!$J$11))),"F",""))</f>
        <v/>
      </c>
      <c r="I78" s="44">
        <f>IF(OR($B78="",I$75=""),"",IF(AND(NETWORKDAYS(I$75,I$75,'Feriados'!$F$7:$F$22)=1,OR(AND(I$75&gt;='Mapa de férias'!$E$11,I$75&lt;='Mapa de férias'!$F$11),AND(I$75&gt;='Mapa de férias'!$G$11,I$75&lt;='Mapa de férias'!$H$11),AND(I$75&gt;='Mapa de férias'!$I$11,I$75&lt;='Mapa de férias'!$J$11))),"F",""))</f>
        <v/>
      </c>
      <c r="J78" s="44">
        <f>IF(OR($B78="",J$75=""),"",IF(AND(NETWORKDAYS(J$75,J$75,'Feriados'!$F$7:$F$22)=1,OR(AND(J$75&gt;='Mapa de férias'!$E$11,J$75&lt;='Mapa de férias'!$F$11),AND(J$75&gt;='Mapa de férias'!$G$11,J$75&lt;='Mapa de férias'!$H$11),AND(J$75&gt;='Mapa de férias'!$I$11,J$75&lt;='Mapa de férias'!$J$11))),"F",""))</f>
        <v/>
      </c>
      <c r="K78" s="44">
        <f>IF(OR($B78="",K$75=""),"",IF(AND(NETWORKDAYS(K$75,K$75,'Feriados'!$F$7:$F$22)=1,OR(AND(K$75&gt;='Mapa de férias'!$E$11,K$75&lt;='Mapa de férias'!$F$11),AND(K$75&gt;='Mapa de férias'!$G$11,K$75&lt;='Mapa de férias'!$H$11),AND(K$75&gt;='Mapa de férias'!$I$11,K$75&lt;='Mapa de férias'!$J$11))),"F",""))</f>
        <v/>
      </c>
      <c r="L78" s="44">
        <f>IF(OR($B78="",L$75=""),"",IF(AND(NETWORKDAYS(L$75,L$75,'Feriados'!$F$7:$F$22)=1,OR(AND(L$75&gt;='Mapa de férias'!$E$11,L$75&lt;='Mapa de férias'!$F$11),AND(L$75&gt;='Mapa de férias'!$G$11,L$75&lt;='Mapa de férias'!$H$11),AND(L$75&gt;='Mapa de férias'!$I$11,L$75&lt;='Mapa de férias'!$J$11))),"F",""))</f>
        <v/>
      </c>
      <c r="M78" s="44">
        <f>IF(OR($B78="",M$75=""),"",IF(AND(NETWORKDAYS(M$75,M$75,'Feriados'!$F$7:$F$22)=1,OR(AND(M$75&gt;='Mapa de férias'!$E$11,M$75&lt;='Mapa de férias'!$F$11),AND(M$75&gt;='Mapa de férias'!$G$11,M$75&lt;='Mapa de férias'!$H$11),AND(M$75&gt;='Mapa de férias'!$I$11,M$75&lt;='Mapa de férias'!$J$11))),"F",""))</f>
        <v/>
      </c>
      <c r="N78" s="44">
        <f>IF(OR($B78="",N$75=""),"",IF(AND(NETWORKDAYS(N$75,N$75,'Feriados'!$F$7:$F$22)=1,OR(AND(N$75&gt;='Mapa de férias'!$E$11,N$75&lt;='Mapa de férias'!$F$11),AND(N$75&gt;='Mapa de férias'!$G$11,N$75&lt;='Mapa de férias'!$H$11),AND(N$75&gt;='Mapa de férias'!$I$11,N$75&lt;='Mapa de férias'!$J$11))),"F",""))</f>
        <v/>
      </c>
      <c r="O78" s="44">
        <f>IF(OR($B78="",O$75=""),"",IF(AND(NETWORKDAYS(O$75,O$75,'Feriados'!$F$7:$F$22)=1,OR(AND(O$75&gt;='Mapa de férias'!$E$11,O$75&lt;='Mapa de férias'!$F$11),AND(O$75&gt;='Mapa de férias'!$G$11,O$75&lt;='Mapa de férias'!$H$11),AND(O$75&gt;='Mapa de férias'!$I$11,O$75&lt;='Mapa de férias'!$J$11))),"F",""))</f>
        <v/>
      </c>
      <c r="P78" s="44">
        <f>IF(OR($B78="",P$75=""),"",IF(AND(NETWORKDAYS(P$75,P$75,'Feriados'!$F$7:$F$22)=1,OR(AND(P$75&gt;='Mapa de férias'!$E$11,P$75&lt;='Mapa de férias'!$F$11),AND(P$75&gt;='Mapa de férias'!$G$11,P$75&lt;='Mapa de férias'!$H$11),AND(P$75&gt;='Mapa de férias'!$I$11,P$75&lt;='Mapa de férias'!$J$11))),"F",""))</f>
        <v/>
      </c>
      <c r="Q78" s="44">
        <f>IF(OR($B78="",Q$75=""),"",IF(AND(NETWORKDAYS(Q$75,Q$75,'Feriados'!$F$7:$F$22)=1,OR(AND(Q$75&gt;='Mapa de férias'!$E$11,Q$75&lt;='Mapa de férias'!$F$11),AND(Q$75&gt;='Mapa de férias'!$G$11,Q$75&lt;='Mapa de férias'!$H$11),AND(Q$75&gt;='Mapa de férias'!$I$11,Q$75&lt;='Mapa de férias'!$J$11))),"F",""))</f>
        <v/>
      </c>
      <c r="R78" s="44">
        <f>IF(OR($B78="",R$75=""),"",IF(AND(NETWORKDAYS(R$75,R$75,'Feriados'!$F$7:$F$22)=1,OR(AND(R$75&gt;='Mapa de férias'!$E$11,R$75&lt;='Mapa de férias'!$F$11),AND(R$75&gt;='Mapa de férias'!$G$11,R$75&lt;='Mapa de férias'!$H$11),AND(R$75&gt;='Mapa de férias'!$I$11,R$75&lt;='Mapa de férias'!$J$11))),"F",""))</f>
        <v/>
      </c>
      <c r="S78" s="44">
        <f>IF(OR($B78="",S$75=""),"",IF(AND(NETWORKDAYS(S$75,S$75,'Feriados'!$F$7:$F$22)=1,OR(AND(S$75&gt;='Mapa de férias'!$E$11,S$75&lt;='Mapa de férias'!$F$11),AND(S$75&gt;='Mapa de férias'!$G$11,S$75&lt;='Mapa de férias'!$H$11),AND(S$75&gt;='Mapa de férias'!$I$11,S$75&lt;='Mapa de férias'!$J$11))),"F",""))</f>
        <v/>
      </c>
      <c r="T78" s="44">
        <f>IF(OR($B78="",T$75=""),"",IF(AND(NETWORKDAYS(T$75,T$75,'Feriados'!$F$7:$F$22)=1,OR(AND(T$75&gt;='Mapa de férias'!$E$11,T$75&lt;='Mapa de férias'!$F$11),AND(T$75&gt;='Mapa de férias'!$G$11,T$75&lt;='Mapa de férias'!$H$11),AND(T$75&gt;='Mapa de férias'!$I$11,T$75&lt;='Mapa de férias'!$J$11))),"F",""))</f>
        <v/>
      </c>
      <c r="U78" s="44">
        <f>IF(OR($B78="",U$75=""),"",IF(AND(NETWORKDAYS(U$75,U$75,'Feriados'!$F$7:$F$22)=1,OR(AND(U$75&gt;='Mapa de férias'!$E$11,U$75&lt;='Mapa de férias'!$F$11),AND(U$75&gt;='Mapa de férias'!$G$11,U$75&lt;='Mapa de férias'!$H$11),AND(U$75&gt;='Mapa de férias'!$I$11,U$75&lt;='Mapa de férias'!$J$11))),"F",""))</f>
        <v/>
      </c>
      <c r="V78" s="44">
        <f>IF(OR($B78="",V$75=""),"",IF(AND(NETWORKDAYS(V$75,V$75,'Feriados'!$F$7:$F$22)=1,OR(AND(V$75&gt;='Mapa de férias'!$E$11,V$75&lt;='Mapa de férias'!$F$11),AND(V$75&gt;='Mapa de férias'!$G$11,V$75&lt;='Mapa de férias'!$H$11),AND(V$75&gt;='Mapa de férias'!$I$11,V$75&lt;='Mapa de férias'!$J$11))),"F",""))</f>
        <v/>
      </c>
      <c r="W78" s="44">
        <f>IF(OR($B78="",W$75=""),"",IF(AND(NETWORKDAYS(W$75,W$75,'Feriados'!$F$7:$F$22)=1,OR(AND(W$75&gt;='Mapa de férias'!$E$11,W$75&lt;='Mapa de férias'!$F$11),AND(W$75&gt;='Mapa de férias'!$G$11,W$75&lt;='Mapa de férias'!$H$11),AND(W$75&gt;='Mapa de férias'!$I$11,W$75&lt;='Mapa de férias'!$J$11))),"F",""))</f>
        <v/>
      </c>
      <c r="X78" s="44">
        <f>IF(OR($B78="",X$75=""),"",IF(AND(NETWORKDAYS(X$75,X$75,'Feriados'!$F$7:$F$22)=1,OR(AND(X$75&gt;='Mapa de férias'!$E$11,X$75&lt;='Mapa de férias'!$F$11),AND(X$75&gt;='Mapa de férias'!$G$11,X$75&lt;='Mapa de férias'!$H$11),AND(X$75&gt;='Mapa de férias'!$I$11,X$75&lt;='Mapa de férias'!$J$11))),"F",""))</f>
        <v/>
      </c>
      <c r="Y78" s="44">
        <f>IF(OR($B78="",Y$75=""),"",IF(AND(NETWORKDAYS(Y$75,Y$75,'Feriados'!$F$7:$F$22)=1,OR(AND(Y$75&gt;='Mapa de férias'!$E$11,Y$75&lt;='Mapa de férias'!$F$11),AND(Y$75&gt;='Mapa de férias'!$G$11,Y$75&lt;='Mapa de férias'!$H$11),AND(Y$75&gt;='Mapa de férias'!$I$11,Y$75&lt;='Mapa de férias'!$J$11))),"F",""))</f>
        <v/>
      </c>
      <c r="Z78" s="44">
        <f>IF(OR($B78="",Z$75=""),"",IF(AND(NETWORKDAYS(Z$75,Z$75,'Feriados'!$F$7:$F$22)=1,OR(AND(Z$75&gt;='Mapa de férias'!$E$11,Z$75&lt;='Mapa de férias'!$F$11),AND(Z$75&gt;='Mapa de férias'!$G$11,Z$75&lt;='Mapa de férias'!$H$11),AND(Z$75&gt;='Mapa de férias'!$I$11,Z$75&lt;='Mapa de férias'!$J$11))),"F",""))</f>
        <v/>
      </c>
      <c r="AA78" s="44">
        <f>IF(OR($B78="",AA$75=""),"",IF(AND(NETWORKDAYS(AA$75,AA$75,'Feriados'!$F$7:$F$22)=1,OR(AND(AA$75&gt;='Mapa de férias'!$E$11,AA$75&lt;='Mapa de férias'!$F$11),AND(AA$75&gt;='Mapa de férias'!$G$11,AA$75&lt;='Mapa de férias'!$H$11),AND(AA$75&gt;='Mapa de férias'!$I$11,AA$75&lt;='Mapa de férias'!$J$11))),"F",""))</f>
        <v/>
      </c>
      <c r="AB78" s="44">
        <f>IF(OR($B78="",AB$75=""),"",IF(AND(NETWORKDAYS(AB$75,AB$75,'Feriados'!$F$7:$F$22)=1,OR(AND(AB$75&gt;='Mapa de férias'!$E$11,AB$75&lt;='Mapa de férias'!$F$11),AND(AB$75&gt;='Mapa de férias'!$G$11,AB$75&lt;='Mapa de férias'!$H$11),AND(AB$75&gt;='Mapa de férias'!$I$11,AB$75&lt;='Mapa de férias'!$J$11))),"F",""))</f>
        <v/>
      </c>
      <c r="AC78" s="44">
        <f>IF(OR($B78="",AC$75=""),"",IF(AND(NETWORKDAYS(AC$75,AC$75,'Feriados'!$F$7:$F$22)=1,OR(AND(AC$75&gt;='Mapa de férias'!$E$11,AC$75&lt;='Mapa de férias'!$F$11),AND(AC$75&gt;='Mapa de férias'!$G$11,AC$75&lt;='Mapa de férias'!$H$11),AND(AC$75&gt;='Mapa de férias'!$I$11,AC$75&lt;='Mapa de férias'!$J$11))),"F",""))</f>
        <v/>
      </c>
      <c r="AD78" s="44">
        <f>IF(OR($B78="",AD$75=""),"",IF(AND(NETWORKDAYS(AD$75,AD$75,'Feriados'!$F$7:$F$22)=1,OR(AND(AD$75&gt;='Mapa de férias'!$E$11,AD$75&lt;='Mapa de férias'!$F$11),AND(AD$75&gt;='Mapa de férias'!$G$11,AD$75&lt;='Mapa de férias'!$H$11),AND(AD$75&gt;='Mapa de férias'!$I$11,AD$75&lt;='Mapa de férias'!$J$11))),"F",""))</f>
        <v/>
      </c>
      <c r="AE78" s="44">
        <f>IF(OR($B78="",AE$75=""),"",IF(AND(NETWORKDAYS(AE$75,AE$75,'Feriados'!$F$7:$F$22)=1,OR(AND(AE$75&gt;='Mapa de férias'!$E$11,AE$75&lt;='Mapa de férias'!$F$11),AND(AE$75&gt;='Mapa de férias'!$G$11,AE$75&lt;='Mapa de férias'!$H$11),AND(AE$75&gt;='Mapa de férias'!$I$11,AE$75&lt;='Mapa de férias'!$J$11))),"F",""))</f>
        <v/>
      </c>
      <c r="AF78" s="44">
        <f>IF(OR($B78="",AF$75=""),"",IF(AND(NETWORKDAYS(AF$75,AF$75,'Feriados'!$F$7:$F$22)=1,OR(AND(AF$75&gt;='Mapa de férias'!$E$11,AF$75&lt;='Mapa de férias'!$F$11),AND(AF$75&gt;='Mapa de férias'!$G$11,AF$75&lt;='Mapa de férias'!$H$11),AND(AF$75&gt;='Mapa de férias'!$I$11,AF$75&lt;='Mapa de férias'!$J$11))),"F",""))</f>
        <v/>
      </c>
      <c r="AG78" s="44">
        <f>IF(OR($B78="",AG$75=""),"",IF(AND(NETWORKDAYS(AG$75,AG$75,'Feriados'!$F$7:$F$22)=1,OR(AND(AG$75&gt;='Mapa de férias'!$E$11,AG$75&lt;='Mapa de férias'!$F$11),AND(AG$75&gt;='Mapa de férias'!$G$11,AG$75&lt;='Mapa de férias'!$H$11),AND(AG$75&gt;='Mapa de férias'!$I$11,AG$75&lt;='Mapa de férias'!$J$11))),"F",""))</f>
        <v/>
      </c>
      <c r="AH78" s="45">
        <f>IF($B78="","",COUNTIF(C78:AG78,"F"))</f>
        <v/>
      </c>
    </row>
    <row r="79" ht="15" customHeight="1">
      <c r="A79" s="42" t="n">
        <v>3</v>
      </c>
      <c r="B79" s="43">
        <f>IF('Mapa de férias'!$B$12="","",'Mapa de férias'!$B$12)</f>
        <v/>
      </c>
      <c r="C79" s="44">
        <f>IF(OR($B79="",C$75=""),"",IF(AND(NETWORKDAYS(C$75,C$75,'Feriados'!$F$7:$F$22)=1,OR(AND(C$75&gt;='Mapa de férias'!$E$12,C$75&lt;='Mapa de férias'!$F$12),AND(C$75&gt;='Mapa de férias'!$G$12,C$75&lt;='Mapa de férias'!$H$12),AND(C$75&gt;='Mapa de férias'!$I$12,C$75&lt;='Mapa de férias'!$J$12))),"F",""))</f>
        <v/>
      </c>
      <c r="D79" s="44">
        <f>IF(OR($B79="",D$75=""),"",IF(AND(NETWORKDAYS(D$75,D$75,'Feriados'!$F$7:$F$22)=1,OR(AND(D$75&gt;='Mapa de férias'!$E$12,D$75&lt;='Mapa de férias'!$F$12),AND(D$75&gt;='Mapa de férias'!$G$12,D$75&lt;='Mapa de férias'!$H$12),AND(D$75&gt;='Mapa de férias'!$I$12,D$75&lt;='Mapa de férias'!$J$12))),"F",""))</f>
        <v/>
      </c>
      <c r="E79" s="44">
        <f>IF(OR($B79="",E$75=""),"",IF(AND(NETWORKDAYS(E$75,E$75,'Feriados'!$F$7:$F$22)=1,OR(AND(E$75&gt;='Mapa de férias'!$E$12,E$75&lt;='Mapa de férias'!$F$12),AND(E$75&gt;='Mapa de férias'!$G$12,E$75&lt;='Mapa de férias'!$H$12),AND(E$75&gt;='Mapa de férias'!$I$12,E$75&lt;='Mapa de férias'!$J$12))),"F",""))</f>
        <v/>
      </c>
      <c r="F79" s="44">
        <f>IF(OR($B79="",F$75=""),"",IF(AND(NETWORKDAYS(F$75,F$75,'Feriados'!$F$7:$F$22)=1,OR(AND(F$75&gt;='Mapa de férias'!$E$12,F$75&lt;='Mapa de férias'!$F$12),AND(F$75&gt;='Mapa de férias'!$G$12,F$75&lt;='Mapa de férias'!$H$12),AND(F$75&gt;='Mapa de férias'!$I$12,F$75&lt;='Mapa de férias'!$J$12))),"F",""))</f>
        <v/>
      </c>
      <c r="G79" s="44">
        <f>IF(OR($B79="",G$75=""),"",IF(AND(NETWORKDAYS(G$75,G$75,'Feriados'!$F$7:$F$22)=1,OR(AND(G$75&gt;='Mapa de férias'!$E$12,G$75&lt;='Mapa de férias'!$F$12),AND(G$75&gt;='Mapa de férias'!$G$12,G$75&lt;='Mapa de férias'!$H$12),AND(G$75&gt;='Mapa de férias'!$I$12,G$75&lt;='Mapa de férias'!$J$12))),"F",""))</f>
        <v/>
      </c>
      <c r="H79" s="44">
        <f>IF(OR($B79="",H$75=""),"",IF(AND(NETWORKDAYS(H$75,H$75,'Feriados'!$F$7:$F$22)=1,OR(AND(H$75&gt;='Mapa de férias'!$E$12,H$75&lt;='Mapa de férias'!$F$12),AND(H$75&gt;='Mapa de férias'!$G$12,H$75&lt;='Mapa de férias'!$H$12),AND(H$75&gt;='Mapa de férias'!$I$12,H$75&lt;='Mapa de férias'!$J$12))),"F",""))</f>
        <v/>
      </c>
      <c r="I79" s="44">
        <f>IF(OR($B79="",I$75=""),"",IF(AND(NETWORKDAYS(I$75,I$75,'Feriados'!$F$7:$F$22)=1,OR(AND(I$75&gt;='Mapa de férias'!$E$12,I$75&lt;='Mapa de férias'!$F$12),AND(I$75&gt;='Mapa de férias'!$G$12,I$75&lt;='Mapa de férias'!$H$12),AND(I$75&gt;='Mapa de férias'!$I$12,I$75&lt;='Mapa de férias'!$J$12))),"F",""))</f>
        <v/>
      </c>
      <c r="J79" s="44">
        <f>IF(OR($B79="",J$75=""),"",IF(AND(NETWORKDAYS(J$75,J$75,'Feriados'!$F$7:$F$22)=1,OR(AND(J$75&gt;='Mapa de férias'!$E$12,J$75&lt;='Mapa de férias'!$F$12),AND(J$75&gt;='Mapa de férias'!$G$12,J$75&lt;='Mapa de férias'!$H$12),AND(J$75&gt;='Mapa de férias'!$I$12,J$75&lt;='Mapa de férias'!$J$12))),"F",""))</f>
        <v/>
      </c>
      <c r="K79" s="44">
        <f>IF(OR($B79="",K$75=""),"",IF(AND(NETWORKDAYS(K$75,K$75,'Feriados'!$F$7:$F$22)=1,OR(AND(K$75&gt;='Mapa de férias'!$E$12,K$75&lt;='Mapa de férias'!$F$12),AND(K$75&gt;='Mapa de férias'!$G$12,K$75&lt;='Mapa de férias'!$H$12),AND(K$75&gt;='Mapa de férias'!$I$12,K$75&lt;='Mapa de férias'!$J$12))),"F",""))</f>
        <v/>
      </c>
      <c r="L79" s="44">
        <f>IF(OR($B79="",L$75=""),"",IF(AND(NETWORKDAYS(L$75,L$75,'Feriados'!$F$7:$F$22)=1,OR(AND(L$75&gt;='Mapa de férias'!$E$12,L$75&lt;='Mapa de férias'!$F$12),AND(L$75&gt;='Mapa de férias'!$G$12,L$75&lt;='Mapa de férias'!$H$12),AND(L$75&gt;='Mapa de férias'!$I$12,L$75&lt;='Mapa de férias'!$J$12))),"F",""))</f>
        <v/>
      </c>
      <c r="M79" s="44">
        <f>IF(OR($B79="",M$75=""),"",IF(AND(NETWORKDAYS(M$75,M$75,'Feriados'!$F$7:$F$22)=1,OR(AND(M$75&gt;='Mapa de férias'!$E$12,M$75&lt;='Mapa de férias'!$F$12),AND(M$75&gt;='Mapa de férias'!$G$12,M$75&lt;='Mapa de férias'!$H$12),AND(M$75&gt;='Mapa de férias'!$I$12,M$75&lt;='Mapa de férias'!$J$12))),"F",""))</f>
        <v/>
      </c>
      <c r="N79" s="44">
        <f>IF(OR($B79="",N$75=""),"",IF(AND(NETWORKDAYS(N$75,N$75,'Feriados'!$F$7:$F$22)=1,OR(AND(N$75&gt;='Mapa de férias'!$E$12,N$75&lt;='Mapa de férias'!$F$12),AND(N$75&gt;='Mapa de férias'!$G$12,N$75&lt;='Mapa de férias'!$H$12),AND(N$75&gt;='Mapa de férias'!$I$12,N$75&lt;='Mapa de férias'!$J$12))),"F",""))</f>
        <v/>
      </c>
      <c r="O79" s="44">
        <f>IF(OR($B79="",O$75=""),"",IF(AND(NETWORKDAYS(O$75,O$75,'Feriados'!$F$7:$F$22)=1,OR(AND(O$75&gt;='Mapa de férias'!$E$12,O$75&lt;='Mapa de férias'!$F$12),AND(O$75&gt;='Mapa de férias'!$G$12,O$75&lt;='Mapa de férias'!$H$12),AND(O$75&gt;='Mapa de férias'!$I$12,O$75&lt;='Mapa de férias'!$J$12))),"F",""))</f>
        <v/>
      </c>
      <c r="P79" s="44">
        <f>IF(OR($B79="",P$75=""),"",IF(AND(NETWORKDAYS(P$75,P$75,'Feriados'!$F$7:$F$22)=1,OR(AND(P$75&gt;='Mapa de férias'!$E$12,P$75&lt;='Mapa de férias'!$F$12),AND(P$75&gt;='Mapa de férias'!$G$12,P$75&lt;='Mapa de férias'!$H$12),AND(P$75&gt;='Mapa de férias'!$I$12,P$75&lt;='Mapa de férias'!$J$12))),"F",""))</f>
        <v/>
      </c>
      <c r="Q79" s="44">
        <f>IF(OR($B79="",Q$75=""),"",IF(AND(NETWORKDAYS(Q$75,Q$75,'Feriados'!$F$7:$F$22)=1,OR(AND(Q$75&gt;='Mapa de férias'!$E$12,Q$75&lt;='Mapa de férias'!$F$12),AND(Q$75&gt;='Mapa de férias'!$G$12,Q$75&lt;='Mapa de férias'!$H$12),AND(Q$75&gt;='Mapa de férias'!$I$12,Q$75&lt;='Mapa de férias'!$J$12))),"F",""))</f>
        <v/>
      </c>
      <c r="R79" s="44">
        <f>IF(OR($B79="",R$75=""),"",IF(AND(NETWORKDAYS(R$75,R$75,'Feriados'!$F$7:$F$22)=1,OR(AND(R$75&gt;='Mapa de férias'!$E$12,R$75&lt;='Mapa de férias'!$F$12),AND(R$75&gt;='Mapa de férias'!$G$12,R$75&lt;='Mapa de férias'!$H$12),AND(R$75&gt;='Mapa de férias'!$I$12,R$75&lt;='Mapa de férias'!$J$12))),"F",""))</f>
        <v/>
      </c>
      <c r="S79" s="44">
        <f>IF(OR($B79="",S$75=""),"",IF(AND(NETWORKDAYS(S$75,S$75,'Feriados'!$F$7:$F$22)=1,OR(AND(S$75&gt;='Mapa de férias'!$E$12,S$75&lt;='Mapa de férias'!$F$12),AND(S$75&gt;='Mapa de férias'!$G$12,S$75&lt;='Mapa de férias'!$H$12),AND(S$75&gt;='Mapa de férias'!$I$12,S$75&lt;='Mapa de férias'!$J$12))),"F",""))</f>
        <v/>
      </c>
      <c r="T79" s="44">
        <f>IF(OR($B79="",T$75=""),"",IF(AND(NETWORKDAYS(T$75,T$75,'Feriados'!$F$7:$F$22)=1,OR(AND(T$75&gt;='Mapa de férias'!$E$12,T$75&lt;='Mapa de férias'!$F$12),AND(T$75&gt;='Mapa de férias'!$G$12,T$75&lt;='Mapa de férias'!$H$12),AND(T$75&gt;='Mapa de férias'!$I$12,T$75&lt;='Mapa de férias'!$J$12))),"F",""))</f>
        <v/>
      </c>
      <c r="U79" s="44">
        <f>IF(OR($B79="",U$75=""),"",IF(AND(NETWORKDAYS(U$75,U$75,'Feriados'!$F$7:$F$22)=1,OR(AND(U$75&gt;='Mapa de férias'!$E$12,U$75&lt;='Mapa de férias'!$F$12),AND(U$75&gt;='Mapa de férias'!$G$12,U$75&lt;='Mapa de férias'!$H$12),AND(U$75&gt;='Mapa de férias'!$I$12,U$75&lt;='Mapa de férias'!$J$12))),"F",""))</f>
        <v/>
      </c>
      <c r="V79" s="44">
        <f>IF(OR($B79="",V$75=""),"",IF(AND(NETWORKDAYS(V$75,V$75,'Feriados'!$F$7:$F$22)=1,OR(AND(V$75&gt;='Mapa de férias'!$E$12,V$75&lt;='Mapa de férias'!$F$12),AND(V$75&gt;='Mapa de férias'!$G$12,V$75&lt;='Mapa de férias'!$H$12),AND(V$75&gt;='Mapa de férias'!$I$12,V$75&lt;='Mapa de férias'!$J$12))),"F",""))</f>
        <v/>
      </c>
      <c r="W79" s="44">
        <f>IF(OR($B79="",W$75=""),"",IF(AND(NETWORKDAYS(W$75,W$75,'Feriados'!$F$7:$F$22)=1,OR(AND(W$75&gt;='Mapa de férias'!$E$12,W$75&lt;='Mapa de férias'!$F$12),AND(W$75&gt;='Mapa de férias'!$G$12,W$75&lt;='Mapa de férias'!$H$12),AND(W$75&gt;='Mapa de férias'!$I$12,W$75&lt;='Mapa de férias'!$J$12))),"F",""))</f>
        <v/>
      </c>
      <c r="X79" s="44">
        <f>IF(OR($B79="",X$75=""),"",IF(AND(NETWORKDAYS(X$75,X$75,'Feriados'!$F$7:$F$22)=1,OR(AND(X$75&gt;='Mapa de férias'!$E$12,X$75&lt;='Mapa de férias'!$F$12),AND(X$75&gt;='Mapa de férias'!$G$12,X$75&lt;='Mapa de férias'!$H$12),AND(X$75&gt;='Mapa de férias'!$I$12,X$75&lt;='Mapa de férias'!$J$12))),"F",""))</f>
        <v/>
      </c>
      <c r="Y79" s="44">
        <f>IF(OR($B79="",Y$75=""),"",IF(AND(NETWORKDAYS(Y$75,Y$75,'Feriados'!$F$7:$F$22)=1,OR(AND(Y$75&gt;='Mapa de férias'!$E$12,Y$75&lt;='Mapa de férias'!$F$12),AND(Y$75&gt;='Mapa de férias'!$G$12,Y$75&lt;='Mapa de férias'!$H$12),AND(Y$75&gt;='Mapa de férias'!$I$12,Y$75&lt;='Mapa de férias'!$J$12))),"F",""))</f>
        <v/>
      </c>
      <c r="Z79" s="44">
        <f>IF(OR($B79="",Z$75=""),"",IF(AND(NETWORKDAYS(Z$75,Z$75,'Feriados'!$F$7:$F$22)=1,OR(AND(Z$75&gt;='Mapa de férias'!$E$12,Z$75&lt;='Mapa de férias'!$F$12),AND(Z$75&gt;='Mapa de férias'!$G$12,Z$75&lt;='Mapa de férias'!$H$12),AND(Z$75&gt;='Mapa de férias'!$I$12,Z$75&lt;='Mapa de férias'!$J$12))),"F",""))</f>
        <v/>
      </c>
      <c r="AA79" s="44">
        <f>IF(OR($B79="",AA$75=""),"",IF(AND(NETWORKDAYS(AA$75,AA$75,'Feriados'!$F$7:$F$22)=1,OR(AND(AA$75&gt;='Mapa de férias'!$E$12,AA$75&lt;='Mapa de férias'!$F$12),AND(AA$75&gt;='Mapa de férias'!$G$12,AA$75&lt;='Mapa de férias'!$H$12),AND(AA$75&gt;='Mapa de férias'!$I$12,AA$75&lt;='Mapa de férias'!$J$12))),"F",""))</f>
        <v/>
      </c>
      <c r="AB79" s="44">
        <f>IF(OR($B79="",AB$75=""),"",IF(AND(NETWORKDAYS(AB$75,AB$75,'Feriados'!$F$7:$F$22)=1,OR(AND(AB$75&gt;='Mapa de férias'!$E$12,AB$75&lt;='Mapa de férias'!$F$12),AND(AB$75&gt;='Mapa de férias'!$G$12,AB$75&lt;='Mapa de férias'!$H$12),AND(AB$75&gt;='Mapa de férias'!$I$12,AB$75&lt;='Mapa de férias'!$J$12))),"F",""))</f>
        <v/>
      </c>
      <c r="AC79" s="44">
        <f>IF(OR($B79="",AC$75=""),"",IF(AND(NETWORKDAYS(AC$75,AC$75,'Feriados'!$F$7:$F$22)=1,OR(AND(AC$75&gt;='Mapa de férias'!$E$12,AC$75&lt;='Mapa de férias'!$F$12),AND(AC$75&gt;='Mapa de férias'!$G$12,AC$75&lt;='Mapa de férias'!$H$12),AND(AC$75&gt;='Mapa de férias'!$I$12,AC$75&lt;='Mapa de férias'!$J$12))),"F",""))</f>
        <v/>
      </c>
      <c r="AD79" s="44">
        <f>IF(OR($B79="",AD$75=""),"",IF(AND(NETWORKDAYS(AD$75,AD$75,'Feriados'!$F$7:$F$22)=1,OR(AND(AD$75&gt;='Mapa de férias'!$E$12,AD$75&lt;='Mapa de férias'!$F$12),AND(AD$75&gt;='Mapa de férias'!$G$12,AD$75&lt;='Mapa de férias'!$H$12),AND(AD$75&gt;='Mapa de férias'!$I$12,AD$75&lt;='Mapa de férias'!$J$12))),"F",""))</f>
        <v/>
      </c>
      <c r="AE79" s="44">
        <f>IF(OR($B79="",AE$75=""),"",IF(AND(NETWORKDAYS(AE$75,AE$75,'Feriados'!$F$7:$F$22)=1,OR(AND(AE$75&gt;='Mapa de férias'!$E$12,AE$75&lt;='Mapa de férias'!$F$12),AND(AE$75&gt;='Mapa de férias'!$G$12,AE$75&lt;='Mapa de férias'!$H$12),AND(AE$75&gt;='Mapa de férias'!$I$12,AE$75&lt;='Mapa de férias'!$J$12))),"F",""))</f>
        <v/>
      </c>
      <c r="AF79" s="44">
        <f>IF(OR($B79="",AF$75=""),"",IF(AND(NETWORKDAYS(AF$75,AF$75,'Feriados'!$F$7:$F$22)=1,OR(AND(AF$75&gt;='Mapa de férias'!$E$12,AF$75&lt;='Mapa de férias'!$F$12),AND(AF$75&gt;='Mapa de férias'!$G$12,AF$75&lt;='Mapa de férias'!$H$12),AND(AF$75&gt;='Mapa de férias'!$I$12,AF$75&lt;='Mapa de férias'!$J$12))),"F",""))</f>
        <v/>
      </c>
      <c r="AG79" s="44">
        <f>IF(OR($B79="",AG$75=""),"",IF(AND(NETWORKDAYS(AG$75,AG$75,'Feriados'!$F$7:$F$22)=1,OR(AND(AG$75&gt;='Mapa de férias'!$E$12,AG$75&lt;='Mapa de férias'!$F$12),AND(AG$75&gt;='Mapa de férias'!$G$12,AG$75&lt;='Mapa de férias'!$H$12),AND(AG$75&gt;='Mapa de férias'!$I$12,AG$75&lt;='Mapa de férias'!$J$12))),"F",""))</f>
        <v/>
      </c>
      <c r="AH79" s="45">
        <f>IF($B79="","",COUNTIF(C79:AG79,"F"))</f>
        <v/>
      </c>
    </row>
    <row r="80" ht="15" customHeight="1">
      <c r="A80" s="42" t="n">
        <v>4</v>
      </c>
      <c r="B80" s="43">
        <f>IF('Mapa de férias'!$B$13="","",'Mapa de férias'!$B$13)</f>
        <v/>
      </c>
      <c r="C80" s="44">
        <f>IF(OR($B80="",C$75=""),"",IF(AND(NETWORKDAYS(C$75,C$75,'Feriados'!$F$7:$F$22)=1,OR(AND(C$75&gt;='Mapa de férias'!$E$13,C$75&lt;='Mapa de férias'!$F$13),AND(C$75&gt;='Mapa de férias'!$G$13,C$75&lt;='Mapa de férias'!$H$13),AND(C$75&gt;='Mapa de férias'!$I$13,C$75&lt;='Mapa de férias'!$J$13))),"F",""))</f>
        <v/>
      </c>
      <c r="D80" s="44">
        <f>IF(OR($B80="",D$75=""),"",IF(AND(NETWORKDAYS(D$75,D$75,'Feriados'!$F$7:$F$22)=1,OR(AND(D$75&gt;='Mapa de férias'!$E$13,D$75&lt;='Mapa de férias'!$F$13),AND(D$75&gt;='Mapa de férias'!$G$13,D$75&lt;='Mapa de férias'!$H$13),AND(D$75&gt;='Mapa de férias'!$I$13,D$75&lt;='Mapa de férias'!$J$13))),"F",""))</f>
        <v/>
      </c>
      <c r="E80" s="44">
        <f>IF(OR($B80="",E$75=""),"",IF(AND(NETWORKDAYS(E$75,E$75,'Feriados'!$F$7:$F$22)=1,OR(AND(E$75&gt;='Mapa de férias'!$E$13,E$75&lt;='Mapa de férias'!$F$13),AND(E$75&gt;='Mapa de férias'!$G$13,E$75&lt;='Mapa de férias'!$H$13),AND(E$75&gt;='Mapa de férias'!$I$13,E$75&lt;='Mapa de férias'!$J$13))),"F",""))</f>
        <v/>
      </c>
      <c r="F80" s="44">
        <f>IF(OR($B80="",F$75=""),"",IF(AND(NETWORKDAYS(F$75,F$75,'Feriados'!$F$7:$F$22)=1,OR(AND(F$75&gt;='Mapa de férias'!$E$13,F$75&lt;='Mapa de férias'!$F$13),AND(F$75&gt;='Mapa de férias'!$G$13,F$75&lt;='Mapa de férias'!$H$13),AND(F$75&gt;='Mapa de férias'!$I$13,F$75&lt;='Mapa de férias'!$J$13))),"F",""))</f>
        <v/>
      </c>
      <c r="G80" s="44">
        <f>IF(OR($B80="",G$75=""),"",IF(AND(NETWORKDAYS(G$75,G$75,'Feriados'!$F$7:$F$22)=1,OR(AND(G$75&gt;='Mapa de férias'!$E$13,G$75&lt;='Mapa de férias'!$F$13),AND(G$75&gt;='Mapa de férias'!$G$13,G$75&lt;='Mapa de férias'!$H$13),AND(G$75&gt;='Mapa de férias'!$I$13,G$75&lt;='Mapa de férias'!$J$13))),"F",""))</f>
        <v/>
      </c>
      <c r="H80" s="44">
        <f>IF(OR($B80="",H$75=""),"",IF(AND(NETWORKDAYS(H$75,H$75,'Feriados'!$F$7:$F$22)=1,OR(AND(H$75&gt;='Mapa de férias'!$E$13,H$75&lt;='Mapa de férias'!$F$13),AND(H$75&gt;='Mapa de férias'!$G$13,H$75&lt;='Mapa de férias'!$H$13),AND(H$75&gt;='Mapa de férias'!$I$13,H$75&lt;='Mapa de férias'!$J$13))),"F",""))</f>
        <v/>
      </c>
      <c r="I80" s="44">
        <f>IF(OR($B80="",I$75=""),"",IF(AND(NETWORKDAYS(I$75,I$75,'Feriados'!$F$7:$F$22)=1,OR(AND(I$75&gt;='Mapa de férias'!$E$13,I$75&lt;='Mapa de férias'!$F$13),AND(I$75&gt;='Mapa de férias'!$G$13,I$75&lt;='Mapa de férias'!$H$13),AND(I$75&gt;='Mapa de férias'!$I$13,I$75&lt;='Mapa de férias'!$J$13))),"F",""))</f>
        <v/>
      </c>
      <c r="J80" s="44">
        <f>IF(OR($B80="",J$75=""),"",IF(AND(NETWORKDAYS(J$75,J$75,'Feriados'!$F$7:$F$22)=1,OR(AND(J$75&gt;='Mapa de férias'!$E$13,J$75&lt;='Mapa de férias'!$F$13),AND(J$75&gt;='Mapa de férias'!$G$13,J$75&lt;='Mapa de férias'!$H$13),AND(J$75&gt;='Mapa de férias'!$I$13,J$75&lt;='Mapa de férias'!$J$13))),"F",""))</f>
        <v/>
      </c>
      <c r="K80" s="44">
        <f>IF(OR($B80="",K$75=""),"",IF(AND(NETWORKDAYS(K$75,K$75,'Feriados'!$F$7:$F$22)=1,OR(AND(K$75&gt;='Mapa de férias'!$E$13,K$75&lt;='Mapa de férias'!$F$13),AND(K$75&gt;='Mapa de férias'!$G$13,K$75&lt;='Mapa de férias'!$H$13),AND(K$75&gt;='Mapa de férias'!$I$13,K$75&lt;='Mapa de férias'!$J$13))),"F",""))</f>
        <v/>
      </c>
      <c r="L80" s="44">
        <f>IF(OR($B80="",L$75=""),"",IF(AND(NETWORKDAYS(L$75,L$75,'Feriados'!$F$7:$F$22)=1,OR(AND(L$75&gt;='Mapa de férias'!$E$13,L$75&lt;='Mapa de férias'!$F$13),AND(L$75&gt;='Mapa de férias'!$G$13,L$75&lt;='Mapa de férias'!$H$13),AND(L$75&gt;='Mapa de férias'!$I$13,L$75&lt;='Mapa de férias'!$J$13))),"F",""))</f>
        <v/>
      </c>
      <c r="M80" s="44">
        <f>IF(OR($B80="",M$75=""),"",IF(AND(NETWORKDAYS(M$75,M$75,'Feriados'!$F$7:$F$22)=1,OR(AND(M$75&gt;='Mapa de férias'!$E$13,M$75&lt;='Mapa de férias'!$F$13),AND(M$75&gt;='Mapa de férias'!$G$13,M$75&lt;='Mapa de férias'!$H$13),AND(M$75&gt;='Mapa de férias'!$I$13,M$75&lt;='Mapa de férias'!$J$13))),"F",""))</f>
        <v/>
      </c>
      <c r="N80" s="44">
        <f>IF(OR($B80="",N$75=""),"",IF(AND(NETWORKDAYS(N$75,N$75,'Feriados'!$F$7:$F$22)=1,OR(AND(N$75&gt;='Mapa de férias'!$E$13,N$75&lt;='Mapa de férias'!$F$13),AND(N$75&gt;='Mapa de férias'!$G$13,N$75&lt;='Mapa de férias'!$H$13),AND(N$75&gt;='Mapa de férias'!$I$13,N$75&lt;='Mapa de férias'!$J$13))),"F",""))</f>
        <v/>
      </c>
      <c r="O80" s="44">
        <f>IF(OR($B80="",O$75=""),"",IF(AND(NETWORKDAYS(O$75,O$75,'Feriados'!$F$7:$F$22)=1,OR(AND(O$75&gt;='Mapa de férias'!$E$13,O$75&lt;='Mapa de férias'!$F$13),AND(O$75&gt;='Mapa de férias'!$G$13,O$75&lt;='Mapa de férias'!$H$13),AND(O$75&gt;='Mapa de férias'!$I$13,O$75&lt;='Mapa de férias'!$J$13))),"F",""))</f>
        <v/>
      </c>
      <c r="P80" s="44">
        <f>IF(OR($B80="",P$75=""),"",IF(AND(NETWORKDAYS(P$75,P$75,'Feriados'!$F$7:$F$22)=1,OR(AND(P$75&gt;='Mapa de férias'!$E$13,P$75&lt;='Mapa de férias'!$F$13),AND(P$75&gt;='Mapa de férias'!$G$13,P$75&lt;='Mapa de férias'!$H$13),AND(P$75&gt;='Mapa de férias'!$I$13,P$75&lt;='Mapa de férias'!$J$13))),"F",""))</f>
        <v/>
      </c>
      <c r="Q80" s="44">
        <f>IF(OR($B80="",Q$75=""),"",IF(AND(NETWORKDAYS(Q$75,Q$75,'Feriados'!$F$7:$F$22)=1,OR(AND(Q$75&gt;='Mapa de férias'!$E$13,Q$75&lt;='Mapa de férias'!$F$13),AND(Q$75&gt;='Mapa de férias'!$G$13,Q$75&lt;='Mapa de férias'!$H$13),AND(Q$75&gt;='Mapa de férias'!$I$13,Q$75&lt;='Mapa de férias'!$J$13))),"F",""))</f>
        <v/>
      </c>
      <c r="R80" s="44">
        <f>IF(OR($B80="",R$75=""),"",IF(AND(NETWORKDAYS(R$75,R$75,'Feriados'!$F$7:$F$22)=1,OR(AND(R$75&gt;='Mapa de férias'!$E$13,R$75&lt;='Mapa de férias'!$F$13),AND(R$75&gt;='Mapa de férias'!$G$13,R$75&lt;='Mapa de férias'!$H$13),AND(R$75&gt;='Mapa de férias'!$I$13,R$75&lt;='Mapa de férias'!$J$13))),"F",""))</f>
        <v/>
      </c>
      <c r="S80" s="44">
        <f>IF(OR($B80="",S$75=""),"",IF(AND(NETWORKDAYS(S$75,S$75,'Feriados'!$F$7:$F$22)=1,OR(AND(S$75&gt;='Mapa de férias'!$E$13,S$75&lt;='Mapa de férias'!$F$13),AND(S$75&gt;='Mapa de férias'!$G$13,S$75&lt;='Mapa de férias'!$H$13),AND(S$75&gt;='Mapa de férias'!$I$13,S$75&lt;='Mapa de férias'!$J$13))),"F",""))</f>
        <v/>
      </c>
      <c r="T80" s="44">
        <f>IF(OR($B80="",T$75=""),"",IF(AND(NETWORKDAYS(T$75,T$75,'Feriados'!$F$7:$F$22)=1,OR(AND(T$75&gt;='Mapa de férias'!$E$13,T$75&lt;='Mapa de férias'!$F$13),AND(T$75&gt;='Mapa de férias'!$G$13,T$75&lt;='Mapa de férias'!$H$13),AND(T$75&gt;='Mapa de férias'!$I$13,T$75&lt;='Mapa de férias'!$J$13))),"F",""))</f>
        <v/>
      </c>
      <c r="U80" s="44">
        <f>IF(OR($B80="",U$75=""),"",IF(AND(NETWORKDAYS(U$75,U$75,'Feriados'!$F$7:$F$22)=1,OR(AND(U$75&gt;='Mapa de férias'!$E$13,U$75&lt;='Mapa de férias'!$F$13),AND(U$75&gt;='Mapa de férias'!$G$13,U$75&lt;='Mapa de férias'!$H$13),AND(U$75&gt;='Mapa de férias'!$I$13,U$75&lt;='Mapa de férias'!$J$13))),"F",""))</f>
        <v/>
      </c>
      <c r="V80" s="44">
        <f>IF(OR($B80="",V$75=""),"",IF(AND(NETWORKDAYS(V$75,V$75,'Feriados'!$F$7:$F$22)=1,OR(AND(V$75&gt;='Mapa de férias'!$E$13,V$75&lt;='Mapa de férias'!$F$13),AND(V$75&gt;='Mapa de férias'!$G$13,V$75&lt;='Mapa de férias'!$H$13),AND(V$75&gt;='Mapa de férias'!$I$13,V$75&lt;='Mapa de férias'!$J$13))),"F",""))</f>
        <v/>
      </c>
      <c r="W80" s="44">
        <f>IF(OR($B80="",W$75=""),"",IF(AND(NETWORKDAYS(W$75,W$75,'Feriados'!$F$7:$F$22)=1,OR(AND(W$75&gt;='Mapa de férias'!$E$13,W$75&lt;='Mapa de férias'!$F$13),AND(W$75&gt;='Mapa de férias'!$G$13,W$75&lt;='Mapa de férias'!$H$13),AND(W$75&gt;='Mapa de férias'!$I$13,W$75&lt;='Mapa de férias'!$J$13))),"F",""))</f>
        <v/>
      </c>
      <c r="X80" s="44">
        <f>IF(OR($B80="",X$75=""),"",IF(AND(NETWORKDAYS(X$75,X$75,'Feriados'!$F$7:$F$22)=1,OR(AND(X$75&gt;='Mapa de férias'!$E$13,X$75&lt;='Mapa de férias'!$F$13),AND(X$75&gt;='Mapa de férias'!$G$13,X$75&lt;='Mapa de férias'!$H$13),AND(X$75&gt;='Mapa de férias'!$I$13,X$75&lt;='Mapa de férias'!$J$13))),"F",""))</f>
        <v/>
      </c>
      <c r="Y80" s="44">
        <f>IF(OR($B80="",Y$75=""),"",IF(AND(NETWORKDAYS(Y$75,Y$75,'Feriados'!$F$7:$F$22)=1,OR(AND(Y$75&gt;='Mapa de férias'!$E$13,Y$75&lt;='Mapa de férias'!$F$13),AND(Y$75&gt;='Mapa de férias'!$G$13,Y$75&lt;='Mapa de férias'!$H$13),AND(Y$75&gt;='Mapa de férias'!$I$13,Y$75&lt;='Mapa de férias'!$J$13))),"F",""))</f>
        <v/>
      </c>
      <c r="Z80" s="44">
        <f>IF(OR($B80="",Z$75=""),"",IF(AND(NETWORKDAYS(Z$75,Z$75,'Feriados'!$F$7:$F$22)=1,OR(AND(Z$75&gt;='Mapa de férias'!$E$13,Z$75&lt;='Mapa de férias'!$F$13),AND(Z$75&gt;='Mapa de férias'!$G$13,Z$75&lt;='Mapa de férias'!$H$13),AND(Z$75&gt;='Mapa de férias'!$I$13,Z$75&lt;='Mapa de férias'!$J$13))),"F",""))</f>
        <v/>
      </c>
      <c r="AA80" s="44">
        <f>IF(OR($B80="",AA$75=""),"",IF(AND(NETWORKDAYS(AA$75,AA$75,'Feriados'!$F$7:$F$22)=1,OR(AND(AA$75&gt;='Mapa de férias'!$E$13,AA$75&lt;='Mapa de férias'!$F$13),AND(AA$75&gt;='Mapa de férias'!$G$13,AA$75&lt;='Mapa de férias'!$H$13),AND(AA$75&gt;='Mapa de férias'!$I$13,AA$75&lt;='Mapa de férias'!$J$13))),"F",""))</f>
        <v/>
      </c>
      <c r="AB80" s="44">
        <f>IF(OR($B80="",AB$75=""),"",IF(AND(NETWORKDAYS(AB$75,AB$75,'Feriados'!$F$7:$F$22)=1,OR(AND(AB$75&gt;='Mapa de férias'!$E$13,AB$75&lt;='Mapa de férias'!$F$13),AND(AB$75&gt;='Mapa de férias'!$G$13,AB$75&lt;='Mapa de férias'!$H$13),AND(AB$75&gt;='Mapa de férias'!$I$13,AB$75&lt;='Mapa de férias'!$J$13))),"F",""))</f>
        <v/>
      </c>
      <c r="AC80" s="44">
        <f>IF(OR($B80="",AC$75=""),"",IF(AND(NETWORKDAYS(AC$75,AC$75,'Feriados'!$F$7:$F$22)=1,OR(AND(AC$75&gt;='Mapa de férias'!$E$13,AC$75&lt;='Mapa de férias'!$F$13),AND(AC$75&gt;='Mapa de férias'!$G$13,AC$75&lt;='Mapa de férias'!$H$13),AND(AC$75&gt;='Mapa de férias'!$I$13,AC$75&lt;='Mapa de férias'!$J$13))),"F",""))</f>
        <v/>
      </c>
      <c r="AD80" s="44">
        <f>IF(OR($B80="",AD$75=""),"",IF(AND(NETWORKDAYS(AD$75,AD$75,'Feriados'!$F$7:$F$22)=1,OR(AND(AD$75&gt;='Mapa de férias'!$E$13,AD$75&lt;='Mapa de férias'!$F$13),AND(AD$75&gt;='Mapa de férias'!$G$13,AD$75&lt;='Mapa de férias'!$H$13),AND(AD$75&gt;='Mapa de férias'!$I$13,AD$75&lt;='Mapa de férias'!$J$13))),"F",""))</f>
        <v/>
      </c>
      <c r="AE80" s="44">
        <f>IF(OR($B80="",AE$75=""),"",IF(AND(NETWORKDAYS(AE$75,AE$75,'Feriados'!$F$7:$F$22)=1,OR(AND(AE$75&gt;='Mapa de férias'!$E$13,AE$75&lt;='Mapa de férias'!$F$13),AND(AE$75&gt;='Mapa de férias'!$G$13,AE$75&lt;='Mapa de férias'!$H$13),AND(AE$75&gt;='Mapa de férias'!$I$13,AE$75&lt;='Mapa de férias'!$J$13))),"F",""))</f>
        <v/>
      </c>
      <c r="AF80" s="44">
        <f>IF(OR($B80="",AF$75=""),"",IF(AND(NETWORKDAYS(AF$75,AF$75,'Feriados'!$F$7:$F$22)=1,OR(AND(AF$75&gt;='Mapa de férias'!$E$13,AF$75&lt;='Mapa de férias'!$F$13),AND(AF$75&gt;='Mapa de férias'!$G$13,AF$75&lt;='Mapa de férias'!$H$13),AND(AF$75&gt;='Mapa de férias'!$I$13,AF$75&lt;='Mapa de férias'!$J$13))),"F",""))</f>
        <v/>
      </c>
      <c r="AG80" s="44">
        <f>IF(OR($B80="",AG$75=""),"",IF(AND(NETWORKDAYS(AG$75,AG$75,'Feriados'!$F$7:$F$22)=1,OR(AND(AG$75&gt;='Mapa de férias'!$E$13,AG$75&lt;='Mapa de férias'!$F$13),AND(AG$75&gt;='Mapa de férias'!$G$13,AG$75&lt;='Mapa de férias'!$H$13),AND(AG$75&gt;='Mapa de férias'!$I$13,AG$75&lt;='Mapa de férias'!$J$13))),"F",""))</f>
        <v/>
      </c>
      <c r="AH80" s="45">
        <f>IF($B80="","",COUNTIF(C80:AG80,"F"))</f>
        <v/>
      </c>
    </row>
    <row r="81" ht="15" customHeight="1">
      <c r="A81" s="42" t="n">
        <v>5</v>
      </c>
      <c r="B81" s="43">
        <f>IF('Mapa de férias'!$B$14="","",'Mapa de férias'!$B$14)</f>
        <v/>
      </c>
      <c r="C81" s="44">
        <f>IF(OR($B81="",C$75=""),"",IF(AND(NETWORKDAYS(C$75,C$75,'Feriados'!$F$7:$F$22)=1,OR(AND(C$75&gt;='Mapa de férias'!$E$14,C$75&lt;='Mapa de férias'!$F$14),AND(C$75&gt;='Mapa de férias'!$G$14,C$75&lt;='Mapa de férias'!$H$14),AND(C$75&gt;='Mapa de férias'!$I$14,C$75&lt;='Mapa de férias'!$J$14))),"F",""))</f>
        <v/>
      </c>
      <c r="D81" s="44">
        <f>IF(OR($B81="",D$75=""),"",IF(AND(NETWORKDAYS(D$75,D$75,'Feriados'!$F$7:$F$22)=1,OR(AND(D$75&gt;='Mapa de férias'!$E$14,D$75&lt;='Mapa de férias'!$F$14),AND(D$75&gt;='Mapa de férias'!$G$14,D$75&lt;='Mapa de férias'!$H$14),AND(D$75&gt;='Mapa de férias'!$I$14,D$75&lt;='Mapa de férias'!$J$14))),"F",""))</f>
        <v/>
      </c>
      <c r="E81" s="44">
        <f>IF(OR($B81="",E$75=""),"",IF(AND(NETWORKDAYS(E$75,E$75,'Feriados'!$F$7:$F$22)=1,OR(AND(E$75&gt;='Mapa de férias'!$E$14,E$75&lt;='Mapa de férias'!$F$14),AND(E$75&gt;='Mapa de férias'!$G$14,E$75&lt;='Mapa de férias'!$H$14),AND(E$75&gt;='Mapa de férias'!$I$14,E$75&lt;='Mapa de férias'!$J$14))),"F",""))</f>
        <v/>
      </c>
      <c r="F81" s="44">
        <f>IF(OR($B81="",F$75=""),"",IF(AND(NETWORKDAYS(F$75,F$75,'Feriados'!$F$7:$F$22)=1,OR(AND(F$75&gt;='Mapa de férias'!$E$14,F$75&lt;='Mapa de férias'!$F$14),AND(F$75&gt;='Mapa de férias'!$G$14,F$75&lt;='Mapa de férias'!$H$14),AND(F$75&gt;='Mapa de férias'!$I$14,F$75&lt;='Mapa de férias'!$J$14))),"F",""))</f>
        <v/>
      </c>
      <c r="G81" s="44">
        <f>IF(OR($B81="",G$75=""),"",IF(AND(NETWORKDAYS(G$75,G$75,'Feriados'!$F$7:$F$22)=1,OR(AND(G$75&gt;='Mapa de férias'!$E$14,G$75&lt;='Mapa de férias'!$F$14),AND(G$75&gt;='Mapa de férias'!$G$14,G$75&lt;='Mapa de férias'!$H$14),AND(G$75&gt;='Mapa de férias'!$I$14,G$75&lt;='Mapa de férias'!$J$14))),"F",""))</f>
        <v/>
      </c>
      <c r="H81" s="44">
        <f>IF(OR($B81="",H$75=""),"",IF(AND(NETWORKDAYS(H$75,H$75,'Feriados'!$F$7:$F$22)=1,OR(AND(H$75&gt;='Mapa de férias'!$E$14,H$75&lt;='Mapa de férias'!$F$14),AND(H$75&gt;='Mapa de férias'!$G$14,H$75&lt;='Mapa de férias'!$H$14),AND(H$75&gt;='Mapa de férias'!$I$14,H$75&lt;='Mapa de férias'!$J$14))),"F",""))</f>
        <v/>
      </c>
      <c r="I81" s="44">
        <f>IF(OR($B81="",I$75=""),"",IF(AND(NETWORKDAYS(I$75,I$75,'Feriados'!$F$7:$F$22)=1,OR(AND(I$75&gt;='Mapa de férias'!$E$14,I$75&lt;='Mapa de férias'!$F$14),AND(I$75&gt;='Mapa de férias'!$G$14,I$75&lt;='Mapa de férias'!$H$14),AND(I$75&gt;='Mapa de férias'!$I$14,I$75&lt;='Mapa de férias'!$J$14))),"F",""))</f>
        <v/>
      </c>
      <c r="J81" s="44">
        <f>IF(OR($B81="",J$75=""),"",IF(AND(NETWORKDAYS(J$75,J$75,'Feriados'!$F$7:$F$22)=1,OR(AND(J$75&gt;='Mapa de férias'!$E$14,J$75&lt;='Mapa de férias'!$F$14),AND(J$75&gt;='Mapa de férias'!$G$14,J$75&lt;='Mapa de férias'!$H$14),AND(J$75&gt;='Mapa de férias'!$I$14,J$75&lt;='Mapa de férias'!$J$14))),"F",""))</f>
        <v/>
      </c>
      <c r="K81" s="44">
        <f>IF(OR($B81="",K$75=""),"",IF(AND(NETWORKDAYS(K$75,K$75,'Feriados'!$F$7:$F$22)=1,OR(AND(K$75&gt;='Mapa de férias'!$E$14,K$75&lt;='Mapa de férias'!$F$14),AND(K$75&gt;='Mapa de férias'!$G$14,K$75&lt;='Mapa de férias'!$H$14),AND(K$75&gt;='Mapa de férias'!$I$14,K$75&lt;='Mapa de férias'!$J$14))),"F",""))</f>
        <v/>
      </c>
      <c r="L81" s="44">
        <f>IF(OR($B81="",L$75=""),"",IF(AND(NETWORKDAYS(L$75,L$75,'Feriados'!$F$7:$F$22)=1,OR(AND(L$75&gt;='Mapa de férias'!$E$14,L$75&lt;='Mapa de férias'!$F$14),AND(L$75&gt;='Mapa de férias'!$G$14,L$75&lt;='Mapa de férias'!$H$14),AND(L$75&gt;='Mapa de férias'!$I$14,L$75&lt;='Mapa de férias'!$J$14))),"F",""))</f>
        <v/>
      </c>
      <c r="M81" s="44">
        <f>IF(OR($B81="",M$75=""),"",IF(AND(NETWORKDAYS(M$75,M$75,'Feriados'!$F$7:$F$22)=1,OR(AND(M$75&gt;='Mapa de férias'!$E$14,M$75&lt;='Mapa de férias'!$F$14),AND(M$75&gt;='Mapa de férias'!$G$14,M$75&lt;='Mapa de férias'!$H$14),AND(M$75&gt;='Mapa de férias'!$I$14,M$75&lt;='Mapa de férias'!$J$14))),"F",""))</f>
        <v/>
      </c>
      <c r="N81" s="44">
        <f>IF(OR($B81="",N$75=""),"",IF(AND(NETWORKDAYS(N$75,N$75,'Feriados'!$F$7:$F$22)=1,OR(AND(N$75&gt;='Mapa de férias'!$E$14,N$75&lt;='Mapa de férias'!$F$14),AND(N$75&gt;='Mapa de férias'!$G$14,N$75&lt;='Mapa de férias'!$H$14),AND(N$75&gt;='Mapa de férias'!$I$14,N$75&lt;='Mapa de férias'!$J$14))),"F",""))</f>
        <v/>
      </c>
      <c r="O81" s="44">
        <f>IF(OR($B81="",O$75=""),"",IF(AND(NETWORKDAYS(O$75,O$75,'Feriados'!$F$7:$F$22)=1,OR(AND(O$75&gt;='Mapa de férias'!$E$14,O$75&lt;='Mapa de férias'!$F$14),AND(O$75&gt;='Mapa de férias'!$G$14,O$75&lt;='Mapa de férias'!$H$14),AND(O$75&gt;='Mapa de férias'!$I$14,O$75&lt;='Mapa de férias'!$J$14))),"F",""))</f>
        <v/>
      </c>
      <c r="P81" s="44">
        <f>IF(OR($B81="",P$75=""),"",IF(AND(NETWORKDAYS(P$75,P$75,'Feriados'!$F$7:$F$22)=1,OR(AND(P$75&gt;='Mapa de férias'!$E$14,P$75&lt;='Mapa de férias'!$F$14),AND(P$75&gt;='Mapa de férias'!$G$14,P$75&lt;='Mapa de férias'!$H$14),AND(P$75&gt;='Mapa de férias'!$I$14,P$75&lt;='Mapa de férias'!$J$14))),"F",""))</f>
        <v/>
      </c>
      <c r="Q81" s="44">
        <f>IF(OR($B81="",Q$75=""),"",IF(AND(NETWORKDAYS(Q$75,Q$75,'Feriados'!$F$7:$F$22)=1,OR(AND(Q$75&gt;='Mapa de férias'!$E$14,Q$75&lt;='Mapa de férias'!$F$14),AND(Q$75&gt;='Mapa de férias'!$G$14,Q$75&lt;='Mapa de férias'!$H$14),AND(Q$75&gt;='Mapa de férias'!$I$14,Q$75&lt;='Mapa de férias'!$J$14))),"F",""))</f>
        <v/>
      </c>
      <c r="R81" s="44">
        <f>IF(OR($B81="",R$75=""),"",IF(AND(NETWORKDAYS(R$75,R$75,'Feriados'!$F$7:$F$22)=1,OR(AND(R$75&gt;='Mapa de férias'!$E$14,R$75&lt;='Mapa de férias'!$F$14),AND(R$75&gt;='Mapa de férias'!$G$14,R$75&lt;='Mapa de férias'!$H$14),AND(R$75&gt;='Mapa de férias'!$I$14,R$75&lt;='Mapa de férias'!$J$14))),"F",""))</f>
        <v/>
      </c>
      <c r="S81" s="44">
        <f>IF(OR($B81="",S$75=""),"",IF(AND(NETWORKDAYS(S$75,S$75,'Feriados'!$F$7:$F$22)=1,OR(AND(S$75&gt;='Mapa de férias'!$E$14,S$75&lt;='Mapa de férias'!$F$14),AND(S$75&gt;='Mapa de férias'!$G$14,S$75&lt;='Mapa de férias'!$H$14),AND(S$75&gt;='Mapa de férias'!$I$14,S$75&lt;='Mapa de férias'!$J$14))),"F",""))</f>
        <v/>
      </c>
      <c r="T81" s="44">
        <f>IF(OR($B81="",T$75=""),"",IF(AND(NETWORKDAYS(T$75,T$75,'Feriados'!$F$7:$F$22)=1,OR(AND(T$75&gt;='Mapa de férias'!$E$14,T$75&lt;='Mapa de férias'!$F$14),AND(T$75&gt;='Mapa de férias'!$G$14,T$75&lt;='Mapa de férias'!$H$14),AND(T$75&gt;='Mapa de férias'!$I$14,T$75&lt;='Mapa de férias'!$J$14))),"F",""))</f>
        <v/>
      </c>
      <c r="U81" s="44">
        <f>IF(OR($B81="",U$75=""),"",IF(AND(NETWORKDAYS(U$75,U$75,'Feriados'!$F$7:$F$22)=1,OR(AND(U$75&gt;='Mapa de férias'!$E$14,U$75&lt;='Mapa de férias'!$F$14),AND(U$75&gt;='Mapa de férias'!$G$14,U$75&lt;='Mapa de férias'!$H$14),AND(U$75&gt;='Mapa de férias'!$I$14,U$75&lt;='Mapa de férias'!$J$14))),"F",""))</f>
        <v/>
      </c>
      <c r="V81" s="44">
        <f>IF(OR($B81="",V$75=""),"",IF(AND(NETWORKDAYS(V$75,V$75,'Feriados'!$F$7:$F$22)=1,OR(AND(V$75&gt;='Mapa de férias'!$E$14,V$75&lt;='Mapa de férias'!$F$14),AND(V$75&gt;='Mapa de férias'!$G$14,V$75&lt;='Mapa de férias'!$H$14),AND(V$75&gt;='Mapa de férias'!$I$14,V$75&lt;='Mapa de férias'!$J$14))),"F",""))</f>
        <v/>
      </c>
      <c r="W81" s="44">
        <f>IF(OR($B81="",W$75=""),"",IF(AND(NETWORKDAYS(W$75,W$75,'Feriados'!$F$7:$F$22)=1,OR(AND(W$75&gt;='Mapa de férias'!$E$14,W$75&lt;='Mapa de férias'!$F$14),AND(W$75&gt;='Mapa de férias'!$G$14,W$75&lt;='Mapa de férias'!$H$14),AND(W$75&gt;='Mapa de férias'!$I$14,W$75&lt;='Mapa de férias'!$J$14))),"F",""))</f>
        <v/>
      </c>
      <c r="X81" s="44">
        <f>IF(OR($B81="",X$75=""),"",IF(AND(NETWORKDAYS(X$75,X$75,'Feriados'!$F$7:$F$22)=1,OR(AND(X$75&gt;='Mapa de férias'!$E$14,X$75&lt;='Mapa de férias'!$F$14),AND(X$75&gt;='Mapa de férias'!$G$14,X$75&lt;='Mapa de férias'!$H$14),AND(X$75&gt;='Mapa de férias'!$I$14,X$75&lt;='Mapa de férias'!$J$14))),"F",""))</f>
        <v/>
      </c>
      <c r="Y81" s="44">
        <f>IF(OR($B81="",Y$75=""),"",IF(AND(NETWORKDAYS(Y$75,Y$75,'Feriados'!$F$7:$F$22)=1,OR(AND(Y$75&gt;='Mapa de férias'!$E$14,Y$75&lt;='Mapa de férias'!$F$14),AND(Y$75&gt;='Mapa de férias'!$G$14,Y$75&lt;='Mapa de férias'!$H$14),AND(Y$75&gt;='Mapa de férias'!$I$14,Y$75&lt;='Mapa de férias'!$J$14))),"F",""))</f>
        <v/>
      </c>
      <c r="Z81" s="44">
        <f>IF(OR($B81="",Z$75=""),"",IF(AND(NETWORKDAYS(Z$75,Z$75,'Feriados'!$F$7:$F$22)=1,OR(AND(Z$75&gt;='Mapa de férias'!$E$14,Z$75&lt;='Mapa de férias'!$F$14),AND(Z$75&gt;='Mapa de férias'!$G$14,Z$75&lt;='Mapa de férias'!$H$14),AND(Z$75&gt;='Mapa de férias'!$I$14,Z$75&lt;='Mapa de férias'!$J$14))),"F",""))</f>
        <v/>
      </c>
      <c r="AA81" s="44">
        <f>IF(OR($B81="",AA$75=""),"",IF(AND(NETWORKDAYS(AA$75,AA$75,'Feriados'!$F$7:$F$22)=1,OR(AND(AA$75&gt;='Mapa de férias'!$E$14,AA$75&lt;='Mapa de férias'!$F$14),AND(AA$75&gt;='Mapa de férias'!$G$14,AA$75&lt;='Mapa de férias'!$H$14),AND(AA$75&gt;='Mapa de férias'!$I$14,AA$75&lt;='Mapa de férias'!$J$14))),"F",""))</f>
        <v/>
      </c>
      <c r="AB81" s="44">
        <f>IF(OR($B81="",AB$75=""),"",IF(AND(NETWORKDAYS(AB$75,AB$75,'Feriados'!$F$7:$F$22)=1,OR(AND(AB$75&gt;='Mapa de férias'!$E$14,AB$75&lt;='Mapa de férias'!$F$14),AND(AB$75&gt;='Mapa de férias'!$G$14,AB$75&lt;='Mapa de férias'!$H$14),AND(AB$75&gt;='Mapa de férias'!$I$14,AB$75&lt;='Mapa de férias'!$J$14))),"F",""))</f>
        <v/>
      </c>
      <c r="AC81" s="44">
        <f>IF(OR($B81="",AC$75=""),"",IF(AND(NETWORKDAYS(AC$75,AC$75,'Feriados'!$F$7:$F$22)=1,OR(AND(AC$75&gt;='Mapa de férias'!$E$14,AC$75&lt;='Mapa de férias'!$F$14),AND(AC$75&gt;='Mapa de férias'!$G$14,AC$75&lt;='Mapa de férias'!$H$14),AND(AC$75&gt;='Mapa de férias'!$I$14,AC$75&lt;='Mapa de férias'!$J$14))),"F",""))</f>
        <v/>
      </c>
      <c r="AD81" s="44">
        <f>IF(OR($B81="",AD$75=""),"",IF(AND(NETWORKDAYS(AD$75,AD$75,'Feriados'!$F$7:$F$22)=1,OR(AND(AD$75&gt;='Mapa de férias'!$E$14,AD$75&lt;='Mapa de férias'!$F$14),AND(AD$75&gt;='Mapa de férias'!$G$14,AD$75&lt;='Mapa de férias'!$H$14),AND(AD$75&gt;='Mapa de férias'!$I$14,AD$75&lt;='Mapa de férias'!$J$14))),"F",""))</f>
        <v/>
      </c>
      <c r="AE81" s="44">
        <f>IF(OR($B81="",AE$75=""),"",IF(AND(NETWORKDAYS(AE$75,AE$75,'Feriados'!$F$7:$F$22)=1,OR(AND(AE$75&gt;='Mapa de férias'!$E$14,AE$75&lt;='Mapa de férias'!$F$14),AND(AE$75&gt;='Mapa de férias'!$G$14,AE$75&lt;='Mapa de férias'!$H$14),AND(AE$75&gt;='Mapa de férias'!$I$14,AE$75&lt;='Mapa de férias'!$J$14))),"F",""))</f>
        <v/>
      </c>
      <c r="AF81" s="44">
        <f>IF(OR($B81="",AF$75=""),"",IF(AND(NETWORKDAYS(AF$75,AF$75,'Feriados'!$F$7:$F$22)=1,OR(AND(AF$75&gt;='Mapa de férias'!$E$14,AF$75&lt;='Mapa de férias'!$F$14),AND(AF$75&gt;='Mapa de férias'!$G$14,AF$75&lt;='Mapa de férias'!$H$14),AND(AF$75&gt;='Mapa de férias'!$I$14,AF$75&lt;='Mapa de férias'!$J$14))),"F",""))</f>
        <v/>
      </c>
      <c r="AG81" s="44">
        <f>IF(OR($B81="",AG$75=""),"",IF(AND(NETWORKDAYS(AG$75,AG$75,'Feriados'!$F$7:$F$22)=1,OR(AND(AG$75&gt;='Mapa de férias'!$E$14,AG$75&lt;='Mapa de férias'!$F$14),AND(AG$75&gt;='Mapa de férias'!$G$14,AG$75&lt;='Mapa de férias'!$H$14),AND(AG$75&gt;='Mapa de férias'!$I$14,AG$75&lt;='Mapa de férias'!$J$14))),"F",""))</f>
        <v/>
      </c>
      <c r="AH81" s="45">
        <f>IF($B81="","",COUNTIF(C81:AG81,"F"))</f>
        <v/>
      </c>
    </row>
    <row r="82" ht="15" customHeight="1">
      <c r="A82" s="42" t="n">
        <v>6</v>
      </c>
      <c r="B82" s="43">
        <f>IF('Mapa de férias'!$B$15="","",'Mapa de férias'!$B$15)</f>
        <v/>
      </c>
      <c r="C82" s="44">
        <f>IF(OR($B82="",C$75=""),"",IF(AND(NETWORKDAYS(C$75,C$75,'Feriados'!$F$7:$F$22)=1,OR(AND(C$75&gt;='Mapa de férias'!$E$15,C$75&lt;='Mapa de férias'!$F$15),AND(C$75&gt;='Mapa de férias'!$G$15,C$75&lt;='Mapa de férias'!$H$15),AND(C$75&gt;='Mapa de férias'!$I$15,C$75&lt;='Mapa de férias'!$J$15))),"F",""))</f>
        <v/>
      </c>
      <c r="D82" s="44">
        <f>IF(OR($B82="",D$75=""),"",IF(AND(NETWORKDAYS(D$75,D$75,'Feriados'!$F$7:$F$22)=1,OR(AND(D$75&gt;='Mapa de férias'!$E$15,D$75&lt;='Mapa de férias'!$F$15),AND(D$75&gt;='Mapa de férias'!$G$15,D$75&lt;='Mapa de férias'!$H$15),AND(D$75&gt;='Mapa de férias'!$I$15,D$75&lt;='Mapa de férias'!$J$15))),"F",""))</f>
        <v/>
      </c>
      <c r="E82" s="44">
        <f>IF(OR($B82="",E$75=""),"",IF(AND(NETWORKDAYS(E$75,E$75,'Feriados'!$F$7:$F$22)=1,OR(AND(E$75&gt;='Mapa de férias'!$E$15,E$75&lt;='Mapa de férias'!$F$15),AND(E$75&gt;='Mapa de férias'!$G$15,E$75&lt;='Mapa de férias'!$H$15),AND(E$75&gt;='Mapa de férias'!$I$15,E$75&lt;='Mapa de férias'!$J$15))),"F",""))</f>
        <v/>
      </c>
      <c r="F82" s="44">
        <f>IF(OR($B82="",F$75=""),"",IF(AND(NETWORKDAYS(F$75,F$75,'Feriados'!$F$7:$F$22)=1,OR(AND(F$75&gt;='Mapa de férias'!$E$15,F$75&lt;='Mapa de férias'!$F$15),AND(F$75&gt;='Mapa de férias'!$G$15,F$75&lt;='Mapa de férias'!$H$15),AND(F$75&gt;='Mapa de férias'!$I$15,F$75&lt;='Mapa de férias'!$J$15))),"F",""))</f>
        <v/>
      </c>
      <c r="G82" s="44">
        <f>IF(OR($B82="",G$75=""),"",IF(AND(NETWORKDAYS(G$75,G$75,'Feriados'!$F$7:$F$22)=1,OR(AND(G$75&gt;='Mapa de férias'!$E$15,G$75&lt;='Mapa de férias'!$F$15),AND(G$75&gt;='Mapa de férias'!$G$15,G$75&lt;='Mapa de férias'!$H$15),AND(G$75&gt;='Mapa de férias'!$I$15,G$75&lt;='Mapa de férias'!$J$15))),"F",""))</f>
        <v/>
      </c>
      <c r="H82" s="44">
        <f>IF(OR($B82="",H$75=""),"",IF(AND(NETWORKDAYS(H$75,H$75,'Feriados'!$F$7:$F$22)=1,OR(AND(H$75&gt;='Mapa de férias'!$E$15,H$75&lt;='Mapa de férias'!$F$15),AND(H$75&gt;='Mapa de férias'!$G$15,H$75&lt;='Mapa de férias'!$H$15),AND(H$75&gt;='Mapa de férias'!$I$15,H$75&lt;='Mapa de férias'!$J$15))),"F",""))</f>
        <v/>
      </c>
      <c r="I82" s="44">
        <f>IF(OR($B82="",I$75=""),"",IF(AND(NETWORKDAYS(I$75,I$75,'Feriados'!$F$7:$F$22)=1,OR(AND(I$75&gt;='Mapa de férias'!$E$15,I$75&lt;='Mapa de férias'!$F$15),AND(I$75&gt;='Mapa de férias'!$G$15,I$75&lt;='Mapa de férias'!$H$15),AND(I$75&gt;='Mapa de férias'!$I$15,I$75&lt;='Mapa de férias'!$J$15))),"F",""))</f>
        <v/>
      </c>
      <c r="J82" s="44">
        <f>IF(OR($B82="",J$75=""),"",IF(AND(NETWORKDAYS(J$75,J$75,'Feriados'!$F$7:$F$22)=1,OR(AND(J$75&gt;='Mapa de férias'!$E$15,J$75&lt;='Mapa de férias'!$F$15),AND(J$75&gt;='Mapa de férias'!$G$15,J$75&lt;='Mapa de férias'!$H$15),AND(J$75&gt;='Mapa de férias'!$I$15,J$75&lt;='Mapa de férias'!$J$15))),"F",""))</f>
        <v/>
      </c>
      <c r="K82" s="44">
        <f>IF(OR($B82="",K$75=""),"",IF(AND(NETWORKDAYS(K$75,K$75,'Feriados'!$F$7:$F$22)=1,OR(AND(K$75&gt;='Mapa de férias'!$E$15,K$75&lt;='Mapa de férias'!$F$15),AND(K$75&gt;='Mapa de férias'!$G$15,K$75&lt;='Mapa de férias'!$H$15),AND(K$75&gt;='Mapa de férias'!$I$15,K$75&lt;='Mapa de férias'!$J$15))),"F",""))</f>
        <v/>
      </c>
      <c r="L82" s="44">
        <f>IF(OR($B82="",L$75=""),"",IF(AND(NETWORKDAYS(L$75,L$75,'Feriados'!$F$7:$F$22)=1,OR(AND(L$75&gt;='Mapa de férias'!$E$15,L$75&lt;='Mapa de férias'!$F$15),AND(L$75&gt;='Mapa de férias'!$G$15,L$75&lt;='Mapa de férias'!$H$15),AND(L$75&gt;='Mapa de férias'!$I$15,L$75&lt;='Mapa de férias'!$J$15))),"F",""))</f>
        <v/>
      </c>
      <c r="M82" s="44">
        <f>IF(OR($B82="",M$75=""),"",IF(AND(NETWORKDAYS(M$75,M$75,'Feriados'!$F$7:$F$22)=1,OR(AND(M$75&gt;='Mapa de férias'!$E$15,M$75&lt;='Mapa de férias'!$F$15),AND(M$75&gt;='Mapa de férias'!$G$15,M$75&lt;='Mapa de férias'!$H$15),AND(M$75&gt;='Mapa de férias'!$I$15,M$75&lt;='Mapa de férias'!$J$15))),"F",""))</f>
        <v/>
      </c>
      <c r="N82" s="44">
        <f>IF(OR($B82="",N$75=""),"",IF(AND(NETWORKDAYS(N$75,N$75,'Feriados'!$F$7:$F$22)=1,OR(AND(N$75&gt;='Mapa de férias'!$E$15,N$75&lt;='Mapa de férias'!$F$15),AND(N$75&gt;='Mapa de férias'!$G$15,N$75&lt;='Mapa de férias'!$H$15),AND(N$75&gt;='Mapa de férias'!$I$15,N$75&lt;='Mapa de férias'!$J$15))),"F",""))</f>
        <v/>
      </c>
      <c r="O82" s="44">
        <f>IF(OR($B82="",O$75=""),"",IF(AND(NETWORKDAYS(O$75,O$75,'Feriados'!$F$7:$F$22)=1,OR(AND(O$75&gt;='Mapa de férias'!$E$15,O$75&lt;='Mapa de férias'!$F$15),AND(O$75&gt;='Mapa de férias'!$G$15,O$75&lt;='Mapa de férias'!$H$15),AND(O$75&gt;='Mapa de férias'!$I$15,O$75&lt;='Mapa de férias'!$J$15))),"F",""))</f>
        <v/>
      </c>
      <c r="P82" s="44">
        <f>IF(OR($B82="",P$75=""),"",IF(AND(NETWORKDAYS(P$75,P$75,'Feriados'!$F$7:$F$22)=1,OR(AND(P$75&gt;='Mapa de férias'!$E$15,P$75&lt;='Mapa de férias'!$F$15),AND(P$75&gt;='Mapa de férias'!$G$15,P$75&lt;='Mapa de férias'!$H$15),AND(P$75&gt;='Mapa de férias'!$I$15,P$75&lt;='Mapa de férias'!$J$15))),"F",""))</f>
        <v/>
      </c>
      <c r="Q82" s="44">
        <f>IF(OR($B82="",Q$75=""),"",IF(AND(NETWORKDAYS(Q$75,Q$75,'Feriados'!$F$7:$F$22)=1,OR(AND(Q$75&gt;='Mapa de férias'!$E$15,Q$75&lt;='Mapa de férias'!$F$15),AND(Q$75&gt;='Mapa de férias'!$G$15,Q$75&lt;='Mapa de férias'!$H$15),AND(Q$75&gt;='Mapa de férias'!$I$15,Q$75&lt;='Mapa de férias'!$J$15))),"F",""))</f>
        <v/>
      </c>
      <c r="R82" s="44">
        <f>IF(OR($B82="",R$75=""),"",IF(AND(NETWORKDAYS(R$75,R$75,'Feriados'!$F$7:$F$22)=1,OR(AND(R$75&gt;='Mapa de férias'!$E$15,R$75&lt;='Mapa de férias'!$F$15),AND(R$75&gt;='Mapa de férias'!$G$15,R$75&lt;='Mapa de férias'!$H$15),AND(R$75&gt;='Mapa de férias'!$I$15,R$75&lt;='Mapa de férias'!$J$15))),"F",""))</f>
        <v/>
      </c>
      <c r="S82" s="44">
        <f>IF(OR($B82="",S$75=""),"",IF(AND(NETWORKDAYS(S$75,S$75,'Feriados'!$F$7:$F$22)=1,OR(AND(S$75&gt;='Mapa de férias'!$E$15,S$75&lt;='Mapa de férias'!$F$15),AND(S$75&gt;='Mapa de férias'!$G$15,S$75&lt;='Mapa de férias'!$H$15),AND(S$75&gt;='Mapa de férias'!$I$15,S$75&lt;='Mapa de férias'!$J$15))),"F",""))</f>
        <v/>
      </c>
      <c r="T82" s="44">
        <f>IF(OR($B82="",T$75=""),"",IF(AND(NETWORKDAYS(T$75,T$75,'Feriados'!$F$7:$F$22)=1,OR(AND(T$75&gt;='Mapa de férias'!$E$15,T$75&lt;='Mapa de férias'!$F$15),AND(T$75&gt;='Mapa de férias'!$G$15,T$75&lt;='Mapa de férias'!$H$15),AND(T$75&gt;='Mapa de férias'!$I$15,T$75&lt;='Mapa de férias'!$J$15))),"F",""))</f>
        <v/>
      </c>
      <c r="U82" s="44">
        <f>IF(OR($B82="",U$75=""),"",IF(AND(NETWORKDAYS(U$75,U$75,'Feriados'!$F$7:$F$22)=1,OR(AND(U$75&gt;='Mapa de férias'!$E$15,U$75&lt;='Mapa de férias'!$F$15),AND(U$75&gt;='Mapa de férias'!$G$15,U$75&lt;='Mapa de férias'!$H$15),AND(U$75&gt;='Mapa de férias'!$I$15,U$75&lt;='Mapa de férias'!$J$15))),"F",""))</f>
        <v/>
      </c>
      <c r="V82" s="44">
        <f>IF(OR($B82="",V$75=""),"",IF(AND(NETWORKDAYS(V$75,V$75,'Feriados'!$F$7:$F$22)=1,OR(AND(V$75&gt;='Mapa de férias'!$E$15,V$75&lt;='Mapa de férias'!$F$15),AND(V$75&gt;='Mapa de férias'!$G$15,V$75&lt;='Mapa de férias'!$H$15),AND(V$75&gt;='Mapa de férias'!$I$15,V$75&lt;='Mapa de férias'!$J$15))),"F",""))</f>
        <v/>
      </c>
      <c r="W82" s="44">
        <f>IF(OR($B82="",W$75=""),"",IF(AND(NETWORKDAYS(W$75,W$75,'Feriados'!$F$7:$F$22)=1,OR(AND(W$75&gt;='Mapa de férias'!$E$15,W$75&lt;='Mapa de férias'!$F$15),AND(W$75&gt;='Mapa de férias'!$G$15,W$75&lt;='Mapa de férias'!$H$15),AND(W$75&gt;='Mapa de férias'!$I$15,W$75&lt;='Mapa de férias'!$J$15))),"F",""))</f>
        <v/>
      </c>
      <c r="X82" s="44">
        <f>IF(OR($B82="",X$75=""),"",IF(AND(NETWORKDAYS(X$75,X$75,'Feriados'!$F$7:$F$22)=1,OR(AND(X$75&gt;='Mapa de férias'!$E$15,X$75&lt;='Mapa de férias'!$F$15),AND(X$75&gt;='Mapa de férias'!$G$15,X$75&lt;='Mapa de férias'!$H$15),AND(X$75&gt;='Mapa de férias'!$I$15,X$75&lt;='Mapa de férias'!$J$15))),"F",""))</f>
        <v/>
      </c>
      <c r="Y82" s="44">
        <f>IF(OR($B82="",Y$75=""),"",IF(AND(NETWORKDAYS(Y$75,Y$75,'Feriados'!$F$7:$F$22)=1,OR(AND(Y$75&gt;='Mapa de férias'!$E$15,Y$75&lt;='Mapa de férias'!$F$15),AND(Y$75&gt;='Mapa de férias'!$G$15,Y$75&lt;='Mapa de férias'!$H$15),AND(Y$75&gt;='Mapa de férias'!$I$15,Y$75&lt;='Mapa de férias'!$J$15))),"F",""))</f>
        <v/>
      </c>
      <c r="Z82" s="44">
        <f>IF(OR($B82="",Z$75=""),"",IF(AND(NETWORKDAYS(Z$75,Z$75,'Feriados'!$F$7:$F$22)=1,OR(AND(Z$75&gt;='Mapa de férias'!$E$15,Z$75&lt;='Mapa de férias'!$F$15),AND(Z$75&gt;='Mapa de férias'!$G$15,Z$75&lt;='Mapa de férias'!$H$15),AND(Z$75&gt;='Mapa de férias'!$I$15,Z$75&lt;='Mapa de férias'!$J$15))),"F",""))</f>
        <v/>
      </c>
      <c r="AA82" s="44">
        <f>IF(OR($B82="",AA$75=""),"",IF(AND(NETWORKDAYS(AA$75,AA$75,'Feriados'!$F$7:$F$22)=1,OR(AND(AA$75&gt;='Mapa de férias'!$E$15,AA$75&lt;='Mapa de férias'!$F$15),AND(AA$75&gt;='Mapa de férias'!$G$15,AA$75&lt;='Mapa de férias'!$H$15),AND(AA$75&gt;='Mapa de férias'!$I$15,AA$75&lt;='Mapa de férias'!$J$15))),"F",""))</f>
        <v/>
      </c>
      <c r="AB82" s="44">
        <f>IF(OR($B82="",AB$75=""),"",IF(AND(NETWORKDAYS(AB$75,AB$75,'Feriados'!$F$7:$F$22)=1,OR(AND(AB$75&gt;='Mapa de férias'!$E$15,AB$75&lt;='Mapa de férias'!$F$15),AND(AB$75&gt;='Mapa de férias'!$G$15,AB$75&lt;='Mapa de férias'!$H$15),AND(AB$75&gt;='Mapa de férias'!$I$15,AB$75&lt;='Mapa de férias'!$J$15))),"F",""))</f>
        <v/>
      </c>
      <c r="AC82" s="44">
        <f>IF(OR($B82="",AC$75=""),"",IF(AND(NETWORKDAYS(AC$75,AC$75,'Feriados'!$F$7:$F$22)=1,OR(AND(AC$75&gt;='Mapa de férias'!$E$15,AC$75&lt;='Mapa de férias'!$F$15),AND(AC$75&gt;='Mapa de férias'!$G$15,AC$75&lt;='Mapa de férias'!$H$15),AND(AC$75&gt;='Mapa de férias'!$I$15,AC$75&lt;='Mapa de férias'!$J$15))),"F",""))</f>
        <v/>
      </c>
      <c r="AD82" s="44">
        <f>IF(OR($B82="",AD$75=""),"",IF(AND(NETWORKDAYS(AD$75,AD$75,'Feriados'!$F$7:$F$22)=1,OR(AND(AD$75&gt;='Mapa de férias'!$E$15,AD$75&lt;='Mapa de férias'!$F$15),AND(AD$75&gt;='Mapa de férias'!$G$15,AD$75&lt;='Mapa de férias'!$H$15),AND(AD$75&gt;='Mapa de férias'!$I$15,AD$75&lt;='Mapa de férias'!$J$15))),"F",""))</f>
        <v/>
      </c>
      <c r="AE82" s="44">
        <f>IF(OR($B82="",AE$75=""),"",IF(AND(NETWORKDAYS(AE$75,AE$75,'Feriados'!$F$7:$F$22)=1,OR(AND(AE$75&gt;='Mapa de férias'!$E$15,AE$75&lt;='Mapa de férias'!$F$15),AND(AE$75&gt;='Mapa de férias'!$G$15,AE$75&lt;='Mapa de férias'!$H$15),AND(AE$75&gt;='Mapa de férias'!$I$15,AE$75&lt;='Mapa de férias'!$J$15))),"F",""))</f>
        <v/>
      </c>
      <c r="AF82" s="44">
        <f>IF(OR($B82="",AF$75=""),"",IF(AND(NETWORKDAYS(AF$75,AF$75,'Feriados'!$F$7:$F$22)=1,OR(AND(AF$75&gt;='Mapa de férias'!$E$15,AF$75&lt;='Mapa de férias'!$F$15),AND(AF$75&gt;='Mapa de férias'!$G$15,AF$75&lt;='Mapa de férias'!$H$15),AND(AF$75&gt;='Mapa de férias'!$I$15,AF$75&lt;='Mapa de férias'!$J$15))),"F",""))</f>
        <v/>
      </c>
      <c r="AG82" s="44">
        <f>IF(OR($B82="",AG$75=""),"",IF(AND(NETWORKDAYS(AG$75,AG$75,'Feriados'!$F$7:$F$22)=1,OR(AND(AG$75&gt;='Mapa de férias'!$E$15,AG$75&lt;='Mapa de férias'!$F$15),AND(AG$75&gt;='Mapa de férias'!$G$15,AG$75&lt;='Mapa de férias'!$H$15),AND(AG$75&gt;='Mapa de férias'!$I$15,AG$75&lt;='Mapa de férias'!$J$15))),"F",""))</f>
        <v/>
      </c>
      <c r="AH82" s="45">
        <f>IF($B82="","",COUNTIF(C82:AG82,"F"))</f>
        <v/>
      </c>
    </row>
    <row r="83" ht="15" customHeight="1">
      <c r="A83" s="42" t="n">
        <v>7</v>
      </c>
      <c r="B83" s="43">
        <f>IF('Mapa de férias'!$B$16="","",'Mapa de férias'!$B$16)</f>
        <v/>
      </c>
      <c r="C83" s="44">
        <f>IF(OR($B83="",C$75=""),"",IF(AND(NETWORKDAYS(C$75,C$75,'Feriados'!$F$7:$F$22)=1,OR(AND(C$75&gt;='Mapa de férias'!$E$16,C$75&lt;='Mapa de férias'!$F$16),AND(C$75&gt;='Mapa de férias'!$G$16,C$75&lt;='Mapa de férias'!$H$16),AND(C$75&gt;='Mapa de férias'!$I$16,C$75&lt;='Mapa de férias'!$J$16))),"F",""))</f>
        <v/>
      </c>
      <c r="D83" s="44">
        <f>IF(OR($B83="",D$75=""),"",IF(AND(NETWORKDAYS(D$75,D$75,'Feriados'!$F$7:$F$22)=1,OR(AND(D$75&gt;='Mapa de férias'!$E$16,D$75&lt;='Mapa de férias'!$F$16),AND(D$75&gt;='Mapa de férias'!$G$16,D$75&lt;='Mapa de férias'!$H$16),AND(D$75&gt;='Mapa de férias'!$I$16,D$75&lt;='Mapa de férias'!$J$16))),"F",""))</f>
        <v/>
      </c>
      <c r="E83" s="44">
        <f>IF(OR($B83="",E$75=""),"",IF(AND(NETWORKDAYS(E$75,E$75,'Feriados'!$F$7:$F$22)=1,OR(AND(E$75&gt;='Mapa de férias'!$E$16,E$75&lt;='Mapa de férias'!$F$16),AND(E$75&gt;='Mapa de férias'!$G$16,E$75&lt;='Mapa de férias'!$H$16),AND(E$75&gt;='Mapa de férias'!$I$16,E$75&lt;='Mapa de férias'!$J$16))),"F",""))</f>
        <v/>
      </c>
      <c r="F83" s="44">
        <f>IF(OR($B83="",F$75=""),"",IF(AND(NETWORKDAYS(F$75,F$75,'Feriados'!$F$7:$F$22)=1,OR(AND(F$75&gt;='Mapa de férias'!$E$16,F$75&lt;='Mapa de férias'!$F$16),AND(F$75&gt;='Mapa de férias'!$G$16,F$75&lt;='Mapa de férias'!$H$16),AND(F$75&gt;='Mapa de férias'!$I$16,F$75&lt;='Mapa de férias'!$J$16))),"F",""))</f>
        <v/>
      </c>
      <c r="G83" s="44">
        <f>IF(OR($B83="",G$75=""),"",IF(AND(NETWORKDAYS(G$75,G$75,'Feriados'!$F$7:$F$22)=1,OR(AND(G$75&gt;='Mapa de férias'!$E$16,G$75&lt;='Mapa de férias'!$F$16),AND(G$75&gt;='Mapa de férias'!$G$16,G$75&lt;='Mapa de férias'!$H$16),AND(G$75&gt;='Mapa de férias'!$I$16,G$75&lt;='Mapa de férias'!$J$16))),"F",""))</f>
        <v/>
      </c>
      <c r="H83" s="44">
        <f>IF(OR($B83="",H$75=""),"",IF(AND(NETWORKDAYS(H$75,H$75,'Feriados'!$F$7:$F$22)=1,OR(AND(H$75&gt;='Mapa de férias'!$E$16,H$75&lt;='Mapa de férias'!$F$16),AND(H$75&gt;='Mapa de férias'!$G$16,H$75&lt;='Mapa de férias'!$H$16),AND(H$75&gt;='Mapa de férias'!$I$16,H$75&lt;='Mapa de férias'!$J$16))),"F",""))</f>
        <v/>
      </c>
      <c r="I83" s="44">
        <f>IF(OR($B83="",I$75=""),"",IF(AND(NETWORKDAYS(I$75,I$75,'Feriados'!$F$7:$F$22)=1,OR(AND(I$75&gt;='Mapa de férias'!$E$16,I$75&lt;='Mapa de férias'!$F$16),AND(I$75&gt;='Mapa de férias'!$G$16,I$75&lt;='Mapa de férias'!$H$16),AND(I$75&gt;='Mapa de férias'!$I$16,I$75&lt;='Mapa de férias'!$J$16))),"F",""))</f>
        <v/>
      </c>
      <c r="J83" s="44">
        <f>IF(OR($B83="",J$75=""),"",IF(AND(NETWORKDAYS(J$75,J$75,'Feriados'!$F$7:$F$22)=1,OR(AND(J$75&gt;='Mapa de férias'!$E$16,J$75&lt;='Mapa de férias'!$F$16),AND(J$75&gt;='Mapa de férias'!$G$16,J$75&lt;='Mapa de férias'!$H$16),AND(J$75&gt;='Mapa de férias'!$I$16,J$75&lt;='Mapa de férias'!$J$16))),"F",""))</f>
        <v/>
      </c>
      <c r="K83" s="44">
        <f>IF(OR($B83="",K$75=""),"",IF(AND(NETWORKDAYS(K$75,K$75,'Feriados'!$F$7:$F$22)=1,OR(AND(K$75&gt;='Mapa de férias'!$E$16,K$75&lt;='Mapa de férias'!$F$16),AND(K$75&gt;='Mapa de férias'!$G$16,K$75&lt;='Mapa de férias'!$H$16),AND(K$75&gt;='Mapa de férias'!$I$16,K$75&lt;='Mapa de férias'!$J$16))),"F",""))</f>
        <v/>
      </c>
      <c r="L83" s="44">
        <f>IF(OR($B83="",L$75=""),"",IF(AND(NETWORKDAYS(L$75,L$75,'Feriados'!$F$7:$F$22)=1,OR(AND(L$75&gt;='Mapa de férias'!$E$16,L$75&lt;='Mapa de férias'!$F$16),AND(L$75&gt;='Mapa de férias'!$G$16,L$75&lt;='Mapa de férias'!$H$16),AND(L$75&gt;='Mapa de férias'!$I$16,L$75&lt;='Mapa de férias'!$J$16))),"F",""))</f>
        <v/>
      </c>
      <c r="M83" s="44">
        <f>IF(OR($B83="",M$75=""),"",IF(AND(NETWORKDAYS(M$75,M$75,'Feriados'!$F$7:$F$22)=1,OR(AND(M$75&gt;='Mapa de férias'!$E$16,M$75&lt;='Mapa de férias'!$F$16),AND(M$75&gt;='Mapa de férias'!$G$16,M$75&lt;='Mapa de férias'!$H$16),AND(M$75&gt;='Mapa de férias'!$I$16,M$75&lt;='Mapa de férias'!$J$16))),"F",""))</f>
        <v/>
      </c>
      <c r="N83" s="44">
        <f>IF(OR($B83="",N$75=""),"",IF(AND(NETWORKDAYS(N$75,N$75,'Feriados'!$F$7:$F$22)=1,OR(AND(N$75&gt;='Mapa de férias'!$E$16,N$75&lt;='Mapa de férias'!$F$16),AND(N$75&gt;='Mapa de férias'!$G$16,N$75&lt;='Mapa de férias'!$H$16),AND(N$75&gt;='Mapa de férias'!$I$16,N$75&lt;='Mapa de férias'!$J$16))),"F",""))</f>
        <v/>
      </c>
      <c r="O83" s="44">
        <f>IF(OR($B83="",O$75=""),"",IF(AND(NETWORKDAYS(O$75,O$75,'Feriados'!$F$7:$F$22)=1,OR(AND(O$75&gt;='Mapa de férias'!$E$16,O$75&lt;='Mapa de férias'!$F$16),AND(O$75&gt;='Mapa de férias'!$G$16,O$75&lt;='Mapa de férias'!$H$16),AND(O$75&gt;='Mapa de férias'!$I$16,O$75&lt;='Mapa de férias'!$J$16))),"F",""))</f>
        <v/>
      </c>
      <c r="P83" s="44">
        <f>IF(OR($B83="",P$75=""),"",IF(AND(NETWORKDAYS(P$75,P$75,'Feriados'!$F$7:$F$22)=1,OR(AND(P$75&gt;='Mapa de férias'!$E$16,P$75&lt;='Mapa de férias'!$F$16),AND(P$75&gt;='Mapa de férias'!$G$16,P$75&lt;='Mapa de férias'!$H$16),AND(P$75&gt;='Mapa de férias'!$I$16,P$75&lt;='Mapa de férias'!$J$16))),"F",""))</f>
        <v/>
      </c>
      <c r="Q83" s="44">
        <f>IF(OR($B83="",Q$75=""),"",IF(AND(NETWORKDAYS(Q$75,Q$75,'Feriados'!$F$7:$F$22)=1,OR(AND(Q$75&gt;='Mapa de férias'!$E$16,Q$75&lt;='Mapa de férias'!$F$16),AND(Q$75&gt;='Mapa de férias'!$G$16,Q$75&lt;='Mapa de férias'!$H$16),AND(Q$75&gt;='Mapa de férias'!$I$16,Q$75&lt;='Mapa de férias'!$J$16))),"F",""))</f>
        <v/>
      </c>
      <c r="R83" s="44">
        <f>IF(OR($B83="",R$75=""),"",IF(AND(NETWORKDAYS(R$75,R$75,'Feriados'!$F$7:$F$22)=1,OR(AND(R$75&gt;='Mapa de férias'!$E$16,R$75&lt;='Mapa de férias'!$F$16),AND(R$75&gt;='Mapa de férias'!$G$16,R$75&lt;='Mapa de férias'!$H$16),AND(R$75&gt;='Mapa de férias'!$I$16,R$75&lt;='Mapa de férias'!$J$16))),"F",""))</f>
        <v/>
      </c>
      <c r="S83" s="44">
        <f>IF(OR($B83="",S$75=""),"",IF(AND(NETWORKDAYS(S$75,S$75,'Feriados'!$F$7:$F$22)=1,OR(AND(S$75&gt;='Mapa de férias'!$E$16,S$75&lt;='Mapa de férias'!$F$16),AND(S$75&gt;='Mapa de férias'!$G$16,S$75&lt;='Mapa de férias'!$H$16),AND(S$75&gt;='Mapa de férias'!$I$16,S$75&lt;='Mapa de férias'!$J$16))),"F",""))</f>
        <v/>
      </c>
      <c r="T83" s="44">
        <f>IF(OR($B83="",T$75=""),"",IF(AND(NETWORKDAYS(T$75,T$75,'Feriados'!$F$7:$F$22)=1,OR(AND(T$75&gt;='Mapa de férias'!$E$16,T$75&lt;='Mapa de férias'!$F$16),AND(T$75&gt;='Mapa de férias'!$G$16,T$75&lt;='Mapa de férias'!$H$16),AND(T$75&gt;='Mapa de férias'!$I$16,T$75&lt;='Mapa de férias'!$J$16))),"F",""))</f>
        <v/>
      </c>
      <c r="U83" s="44">
        <f>IF(OR($B83="",U$75=""),"",IF(AND(NETWORKDAYS(U$75,U$75,'Feriados'!$F$7:$F$22)=1,OR(AND(U$75&gt;='Mapa de férias'!$E$16,U$75&lt;='Mapa de férias'!$F$16),AND(U$75&gt;='Mapa de férias'!$G$16,U$75&lt;='Mapa de férias'!$H$16),AND(U$75&gt;='Mapa de férias'!$I$16,U$75&lt;='Mapa de férias'!$J$16))),"F",""))</f>
        <v/>
      </c>
      <c r="V83" s="44">
        <f>IF(OR($B83="",V$75=""),"",IF(AND(NETWORKDAYS(V$75,V$75,'Feriados'!$F$7:$F$22)=1,OR(AND(V$75&gt;='Mapa de férias'!$E$16,V$75&lt;='Mapa de férias'!$F$16),AND(V$75&gt;='Mapa de férias'!$G$16,V$75&lt;='Mapa de férias'!$H$16),AND(V$75&gt;='Mapa de férias'!$I$16,V$75&lt;='Mapa de férias'!$J$16))),"F",""))</f>
        <v/>
      </c>
      <c r="W83" s="44">
        <f>IF(OR($B83="",W$75=""),"",IF(AND(NETWORKDAYS(W$75,W$75,'Feriados'!$F$7:$F$22)=1,OR(AND(W$75&gt;='Mapa de férias'!$E$16,W$75&lt;='Mapa de férias'!$F$16),AND(W$75&gt;='Mapa de férias'!$G$16,W$75&lt;='Mapa de férias'!$H$16),AND(W$75&gt;='Mapa de férias'!$I$16,W$75&lt;='Mapa de férias'!$J$16))),"F",""))</f>
        <v/>
      </c>
      <c r="X83" s="44">
        <f>IF(OR($B83="",X$75=""),"",IF(AND(NETWORKDAYS(X$75,X$75,'Feriados'!$F$7:$F$22)=1,OR(AND(X$75&gt;='Mapa de férias'!$E$16,X$75&lt;='Mapa de férias'!$F$16),AND(X$75&gt;='Mapa de férias'!$G$16,X$75&lt;='Mapa de férias'!$H$16),AND(X$75&gt;='Mapa de férias'!$I$16,X$75&lt;='Mapa de férias'!$J$16))),"F",""))</f>
        <v/>
      </c>
      <c r="Y83" s="44">
        <f>IF(OR($B83="",Y$75=""),"",IF(AND(NETWORKDAYS(Y$75,Y$75,'Feriados'!$F$7:$F$22)=1,OR(AND(Y$75&gt;='Mapa de férias'!$E$16,Y$75&lt;='Mapa de férias'!$F$16),AND(Y$75&gt;='Mapa de férias'!$G$16,Y$75&lt;='Mapa de férias'!$H$16),AND(Y$75&gt;='Mapa de férias'!$I$16,Y$75&lt;='Mapa de férias'!$J$16))),"F",""))</f>
        <v/>
      </c>
      <c r="Z83" s="44">
        <f>IF(OR($B83="",Z$75=""),"",IF(AND(NETWORKDAYS(Z$75,Z$75,'Feriados'!$F$7:$F$22)=1,OR(AND(Z$75&gt;='Mapa de férias'!$E$16,Z$75&lt;='Mapa de férias'!$F$16),AND(Z$75&gt;='Mapa de férias'!$G$16,Z$75&lt;='Mapa de férias'!$H$16),AND(Z$75&gt;='Mapa de férias'!$I$16,Z$75&lt;='Mapa de férias'!$J$16))),"F",""))</f>
        <v/>
      </c>
      <c r="AA83" s="44">
        <f>IF(OR($B83="",AA$75=""),"",IF(AND(NETWORKDAYS(AA$75,AA$75,'Feriados'!$F$7:$F$22)=1,OR(AND(AA$75&gt;='Mapa de férias'!$E$16,AA$75&lt;='Mapa de férias'!$F$16),AND(AA$75&gt;='Mapa de férias'!$G$16,AA$75&lt;='Mapa de férias'!$H$16),AND(AA$75&gt;='Mapa de férias'!$I$16,AA$75&lt;='Mapa de férias'!$J$16))),"F",""))</f>
        <v/>
      </c>
      <c r="AB83" s="44">
        <f>IF(OR($B83="",AB$75=""),"",IF(AND(NETWORKDAYS(AB$75,AB$75,'Feriados'!$F$7:$F$22)=1,OR(AND(AB$75&gt;='Mapa de férias'!$E$16,AB$75&lt;='Mapa de férias'!$F$16),AND(AB$75&gt;='Mapa de férias'!$G$16,AB$75&lt;='Mapa de férias'!$H$16),AND(AB$75&gt;='Mapa de férias'!$I$16,AB$75&lt;='Mapa de férias'!$J$16))),"F",""))</f>
        <v/>
      </c>
      <c r="AC83" s="44">
        <f>IF(OR($B83="",AC$75=""),"",IF(AND(NETWORKDAYS(AC$75,AC$75,'Feriados'!$F$7:$F$22)=1,OR(AND(AC$75&gt;='Mapa de férias'!$E$16,AC$75&lt;='Mapa de férias'!$F$16),AND(AC$75&gt;='Mapa de férias'!$G$16,AC$75&lt;='Mapa de férias'!$H$16),AND(AC$75&gt;='Mapa de férias'!$I$16,AC$75&lt;='Mapa de férias'!$J$16))),"F",""))</f>
        <v/>
      </c>
      <c r="AD83" s="44">
        <f>IF(OR($B83="",AD$75=""),"",IF(AND(NETWORKDAYS(AD$75,AD$75,'Feriados'!$F$7:$F$22)=1,OR(AND(AD$75&gt;='Mapa de férias'!$E$16,AD$75&lt;='Mapa de férias'!$F$16),AND(AD$75&gt;='Mapa de férias'!$G$16,AD$75&lt;='Mapa de férias'!$H$16),AND(AD$75&gt;='Mapa de férias'!$I$16,AD$75&lt;='Mapa de férias'!$J$16))),"F",""))</f>
        <v/>
      </c>
      <c r="AE83" s="44">
        <f>IF(OR($B83="",AE$75=""),"",IF(AND(NETWORKDAYS(AE$75,AE$75,'Feriados'!$F$7:$F$22)=1,OR(AND(AE$75&gt;='Mapa de férias'!$E$16,AE$75&lt;='Mapa de férias'!$F$16),AND(AE$75&gt;='Mapa de férias'!$G$16,AE$75&lt;='Mapa de férias'!$H$16),AND(AE$75&gt;='Mapa de férias'!$I$16,AE$75&lt;='Mapa de férias'!$J$16))),"F",""))</f>
        <v/>
      </c>
      <c r="AF83" s="44">
        <f>IF(OR($B83="",AF$75=""),"",IF(AND(NETWORKDAYS(AF$75,AF$75,'Feriados'!$F$7:$F$22)=1,OR(AND(AF$75&gt;='Mapa de férias'!$E$16,AF$75&lt;='Mapa de férias'!$F$16),AND(AF$75&gt;='Mapa de férias'!$G$16,AF$75&lt;='Mapa de férias'!$H$16),AND(AF$75&gt;='Mapa de férias'!$I$16,AF$75&lt;='Mapa de férias'!$J$16))),"F",""))</f>
        <v/>
      </c>
      <c r="AG83" s="44">
        <f>IF(OR($B83="",AG$75=""),"",IF(AND(NETWORKDAYS(AG$75,AG$75,'Feriados'!$F$7:$F$22)=1,OR(AND(AG$75&gt;='Mapa de férias'!$E$16,AG$75&lt;='Mapa de férias'!$F$16),AND(AG$75&gt;='Mapa de férias'!$G$16,AG$75&lt;='Mapa de férias'!$H$16),AND(AG$75&gt;='Mapa de férias'!$I$16,AG$75&lt;='Mapa de férias'!$J$16))),"F",""))</f>
        <v/>
      </c>
      <c r="AH83" s="45">
        <f>IF($B83="","",COUNTIF(C83:AG83,"F"))</f>
        <v/>
      </c>
    </row>
    <row r="84" ht="15" customHeight="1">
      <c r="A84" s="42" t="n">
        <v>8</v>
      </c>
      <c r="B84" s="43">
        <f>IF('Mapa de férias'!$B$17="","",'Mapa de férias'!$B$17)</f>
        <v/>
      </c>
      <c r="C84" s="44">
        <f>IF(OR($B84="",C$75=""),"",IF(AND(NETWORKDAYS(C$75,C$75,'Feriados'!$F$7:$F$22)=1,OR(AND(C$75&gt;='Mapa de férias'!$E$17,C$75&lt;='Mapa de férias'!$F$17),AND(C$75&gt;='Mapa de férias'!$G$17,C$75&lt;='Mapa de férias'!$H$17),AND(C$75&gt;='Mapa de férias'!$I$17,C$75&lt;='Mapa de férias'!$J$17))),"F",""))</f>
        <v/>
      </c>
      <c r="D84" s="44">
        <f>IF(OR($B84="",D$75=""),"",IF(AND(NETWORKDAYS(D$75,D$75,'Feriados'!$F$7:$F$22)=1,OR(AND(D$75&gt;='Mapa de férias'!$E$17,D$75&lt;='Mapa de férias'!$F$17),AND(D$75&gt;='Mapa de férias'!$G$17,D$75&lt;='Mapa de férias'!$H$17),AND(D$75&gt;='Mapa de férias'!$I$17,D$75&lt;='Mapa de férias'!$J$17))),"F",""))</f>
        <v/>
      </c>
      <c r="E84" s="44">
        <f>IF(OR($B84="",E$75=""),"",IF(AND(NETWORKDAYS(E$75,E$75,'Feriados'!$F$7:$F$22)=1,OR(AND(E$75&gt;='Mapa de férias'!$E$17,E$75&lt;='Mapa de férias'!$F$17),AND(E$75&gt;='Mapa de férias'!$G$17,E$75&lt;='Mapa de férias'!$H$17),AND(E$75&gt;='Mapa de férias'!$I$17,E$75&lt;='Mapa de férias'!$J$17))),"F",""))</f>
        <v/>
      </c>
      <c r="F84" s="44">
        <f>IF(OR($B84="",F$75=""),"",IF(AND(NETWORKDAYS(F$75,F$75,'Feriados'!$F$7:$F$22)=1,OR(AND(F$75&gt;='Mapa de férias'!$E$17,F$75&lt;='Mapa de férias'!$F$17),AND(F$75&gt;='Mapa de férias'!$G$17,F$75&lt;='Mapa de férias'!$H$17),AND(F$75&gt;='Mapa de férias'!$I$17,F$75&lt;='Mapa de férias'!$J$17))),"F",""))</f>
        <v/>
      </c>
      <c r="G84" s="44">
        <f>IF(OR($B84="",G$75=""),"",IF(AND(NETWORKDAYS(G$75,G$75,'Feriados'!$F$7:$F$22)=1,OR(AND(G$75&gt;='Mapa de férias'!$E$17,G$75&lt;='Mapa de férias'!$F$17),AND(G$75&gt;='Mapa de férias'!$G$17,G$75&lt;='Mapa de férias'!$H$17),AND(G$75&gt;='Mapa de férias'!$I$17,G$75&lt;='Mapa de férias'!$J$17))),"F",""))</f>
        <v/>
      </c>
      <c r="H84" s="44">
        <f>IF(OR($B84="",H$75=""),"",IF(AND(NETWORKDAYS(H$75,H$75,'Feriados'!$F$7:$F$22)=1,OR(AND(H$75&gt;='Mapa de férias'!$E$17,H$75&lt;='Mapa de férias'!$F$17),AND(H$75&gt;='Mapa de férias'!$G$17,H$75&lt;='Mapa de férias'!$H$17),AND(H$75&gt;='Mapa de férias'!$I$17,H$75&lt;='Mapa de férias'!$J$17))),"F",""))</f>
        <v/>
      </c>
      <c r="I84" s="44">
        <f>IF(OR($B84="",I$75=""),"",IF(AND(NETWORKDAYS(I$75,I$75,'Feriados'!$F$7:$F$22)=1,OR(AND(I$75&gt;='Mapa de férias'!$E$17,I$75&lt;='Mapa de férias'!$F$17),AND(I$75&gt;='Mapa de férias'!$G$17,I$75&lt;='Mapa de férias'!$H$17),AND(I$75&gt;='Mapa de férias'!$I$17,I$75&lt;='Mapa de férias'!$J$17))),"F",""))</f>
        <v/>
      </c>
      <c r="J84" s="44">
        <f>IF(OR($B84="",J$75=""),"",IF(AND(NETWORKDAYS(J$75,J$75,'Feriados'!$F$7:$F$22)=1,OR(AND(J$75&gt;='Mapa de férias'!$E$17,J$75&lt;='Mapa de férias'!$F$17),AND(J$75&gt;='Mapa de férias'!$G$17,J$75&lt;='Mapa de férias'!$H$17),AND(J$75&gt;='Mapa de férias'!$I$17,J$75&lt;='Mapa de férias'!$J$17))),"F",""))</f>
        <v/>
      </c>
      <c r="K84" s="44">
        <f>IF(OR($B84="",K$75=""),"",IF(AND(NETWORKDAYS(K$75,K$75,'Feriados'!$F$7:$F$22)=1,OR(AND(K$75&gt;='Mapa de férias'!$E$17,K$75&lt;='Mapa de férias'!$F$17),AND(K$75&gt;='Mapa de férias'!$G$17,K$75&lt;='Mapa de férias'!$H$17),AND(K$75&gt;='Mapa de férias'!$I$17,K$75&lt;='Mapa de férias'!$J$17))),"F",""))</f>
        <v/>
      </c>
      <c r="L84" s="44">
        <f>IF(OR($B84="",L$75=""),"",IF(AND(NETWORKDAYS(L$75,L$75,'Feriados'!$F$7:$F$22)=1,OR(AND(L$75&gt;='Mapa de férias'!$E$17,L$75&lt;='Mapa de férias'!$F$17),AND(L$75&gt;='Mapa de férias'!$G$17,L$75&lt;='Mapa de férias'!$H$17),AND(L$75&gt;='Mapa de férias'!$I$17,L$75&lt;='Mapa de férias'!$J$17))),"F",""))</f>
        <v/>
      </c>
      <c r="M84" s="44">
        <f>IF(OR($B84="",M$75=""),"",IF(AND(NETWORKDAYS(M$75,M$75,'Feriados'!$F$7:$F$22)=1,OR(AND(M$75&gt;='Mapa de férias'!$E$17,M$75&lt;='Mapa de férias'!$F$17),AND(M$75&gt;='Mapa de férias'!$G$17,M$75&lt;='Mapa de férias'!$H$17),AND(M$75&gt;='Mapa de férias'!$I$17,M$75&lt;='Mapa de férias'!$J$17))),"F",""))</f>
        <v/>
      </c>
      <c r="N84" s="44">
        <f>IF(OR($B84="",N$75=""),"",IF(AND(NETWORKDAYS(N$75,N$75,'Feriados'!$F$7:$F$22)=1,OR(AND(N$75&gt;='Mapa de férias'!$E$17,N$75&lt;='Mapa de férias'!$F$17),AND(N$75&gt;='Mapa de férias'!$G$17,N$75&lt;='Mapa de férias'!$H$17),AND(N$75&gt;='Mapa de férias'!$I$17,N$75&lt;='Mapa de férias'!$J$17))),"F",""))</f>
        <v/>
      </c>
      <c r="O84" s="44">
        <f>IF(OR($B84="",O$75=""),"",IF(AND(NETWORKDAYS(O$75,O$75,'Feriados'!$F$7:$F$22)=1,OR(AND(O$75&gt;='Mapa de férias'!$E$17,O$75&lt;='Mapa de férias'!$F$17),AND(O$75&gt;='Mapa de férias'!$G$17,O$75&lt;='Mapa de férias'!$H$17),AND(O$75&gt;='Mapa de férias'!$I$17,O$75&lt;='Mapa de férias'!$J$17))),"F",""))</f>
        <v/>
      </c>
      <c r="P84" s="44">
        <f>IF(OR($B84="",P$75=""),"",IF(AND(NETWORKDAYS(P$75,P$75,'Feriados'!$F$7:$F$22)=1,OR(AND(P$75&gt;='Mapa de férias'!$E$17,P$75&lt;='Mapa de férias'!$F$17),AND(P$75&gt;='Mapa de férias'!$G$17,P$75&lt;='Mapa de férias'!$H$17),AND(P$75&gt;='Mapa de férias'!$I$17,P$75&lt;='Mapa de férias'!$J$17))),"F",""))</f>
        <v/>
      </c>
      <c r="Q84" s="44">
        <f>IF(OR($B84="",Q$75=""),"",IF(AND(NETWORKDAYS(Q$75,Q$75,'Feriados'!$F$7:$F$22)=1,OR(AND(Q$75&gt;='Mapa de férias'!$E$17,Q$75&lt;='Mapa de férias'!$F$17),AND(Q$75&gt;='Mapa de férias'!$G$17,Q$75&lt;='Mapa de férias'!$H$17),AND(Q$75&gt;='Mapa de férias'!$I$17,Q$75&lt;='Mapa de férias'!$J$17))),"F",""))</f>
        <v/>
      </c>
      <c r="R84" s="44">
        <f>IF(OR($B84="",R$75=""),"",IF(AND(NETWORKDAYS(R$75,R$75,'Feriados'!$F$7:$F$22)=1,OR(AND(R$75&gt;='Mapa de férias'!$E$17,R$75&lt;='Mapa de férias'!$F$17),AND(R$75&gt;='Mapa de férias'!$G$17,R$75&lt;='Mapa de férias'!$H$17),AND(R$75&gt;='Mapa de férias'!$I$17,R$75&lt;='Mapa de férias'!$J$17))),"F",""))</f>
        <v/>
      </c>
      <c r="S84" s="44">
        <f>IF(OR($B84="",S$75=""),"",IF(AND(NETWORKDAYS(S$75,S$75,'Feriados'!$F$7:$F$22)=1,OR(AND(S$75&gt;='Mapa de férias'!$E$17,S$75&lt;='Mapa de férias'!$F$17),AND(S$75&gt;='Mapa de férias'!$G$17,S$75&lt;='Mapa de férias'!$H$17),AND(S$75&gt;='Mapa de férias'!$I$17,S$75&lt;='Mapa de férias'!$J$17))),"F",""))</f>
        <v/>
      </c>
      <c r="T84" s="44">
        <f>IF(OR($B84="",T$75=""),"",IF(AND(NETWORKDAYS(T$75,T$75,'Feriados'!$F$7:$F$22)=1,OR(AND(T$75&gt;='Mapa de férias'!$E$17,T$75&lt;='Mapa de férias'!$F$17),AND(T$75&gt;='Mapa de férias'!$G$17,T$75&lt;='Mapa de férias'!$H$17),AND(T$75&gt;='Mapa de férias'!$I$17,T$75&lt;='Mapa de férias'!$J$17))),"F",""))</f>
        <v/>
      </c>
      <c r="U84" s="44">
        <f>IF(OR($B84="",U$75=""),"",IF(AND(NETWORKDAYS(U$75,U$75,'Feriados'!$F$7:$F$22)=1,OR(AND(U$75&gt;='Mapa de férias'!$E$17,U$75&lt;='Mapa de férias'!$F$17),AND(U$75&gt;='Mapa de férias'!$G$17,U$75&lt;='Mapa de férias'!$H$17),AND(U$75&gt;='Mapa de férias'!$I$17,U$75&lt;='Mapa de férias'!$J$17))),"F",""))</f>
        <v/>
      </c>
      <c r="V84" s="44">
        <f>IF(OR($B84="",V$75=""),"",IF(AND(NETWORKDAYS(V$75,V$75,'Feriados'!$F$7:$F$22)=1,OR(AND(V$75&gt;='Mapa de férias'!$E$17,V$75&lt;='Mapa de férias'!$F$17),AND(V$75&gt;='Mapa de férias'!$G$17,V$75&lt;='Mapa de férias'!$H$17),AND(V$75&gt;='Mapa de férias'!$I$17,V$75&lt;='Mapa de férias'!$J$17))),"F",""))</f>
        <v/>
      </c>
      <c r="W84" s="44">
        <f>IF(OR($B84="",W$75=""),"",IF(AND(NETWORKDAYS(W$75,W$75,'Feriados'!$F$7:$F$22)=1,OR(AND(W$75&gt;='Mapa de férias'!$E$17,W$75&lt;='Mapa de férias'!$F$17),AND(W$75&gt;='Mapa de férias'!$G$17,W$75&lt;='Mapa de férias'!$H$17),AND(W$75&gt;='Mapa de férias'!$I$17,W$75&lt;='Mapa de férias'!$J$17))),"F",""))</f>
        <v/>
      </c>
      <c r="X84" s="44">
        <f>IF(OR($B84="",X$75=""),"",IF(AND(NETWORKDAYS(X$75,X$75,'Feriados'!$F$7:$F$22)=1,OR(AND(X$75&gt;='Mapa de férias'!$E$17,X$75&lt;='Mapa de férias'!$F$17),AND(X$75&gt;='Mapa de férias'!$G$17,X$75&lt;='Mapa de férias'!$H$17),AND(X$75&gt;='Mapa de férias'!$I$17,X$75&lt;='Mapa de férias'!$J$17))),"F",""))</f>
        <v/>
      </c>
      <c r="Y84" s="44">
        <f>IF(OR($B84="",Y$75=""),"",IF(AND(NETWORKDAYS(Y$75,Y$75,'Feriados'!$F$7:$F$22)=1,OR(AND(Y$75&gt;='Mapa de férias'!$E$17,Y$75&lt;='Mapa de férias'!$F$17),AND(Y$75&gt;='Mapa de férias'!$G$17,Y$75&lt;='Mapa de férias'!$H$17),AND(Y$75&gt;='Mapa de férias'!$I$17,Y$75&lt;='Mapa de férias'!$J$17))),"F",""))</f>
        <v/>
      </c>
      <c r="Z84" s="44">
        <f>IF(OR($B84="",Z$75=""),"",IF(AND(NETWORKDAYS(Z$75,Z$75,'Feriados'!$F$7:$F$22)=1,OR(AND(Z$75&gt;='Mapa de férias'!$E$17,Z$75&lt;='Mapa de férias'!$F$17),AND(Z$75&gt;='Mapa de férias'!$G$17,Z$75&lt;='Mapa de férias'!$H$17),AND(Z$75&gt;='Mapa de férias'!$I$17,Z$75&lt;='Mapa de férias'!$J$17))),"F",""))</f>
        <v/>
      </c>
      <c r="AA84" s="44">
        <f>IF(OR($B84="",AA$75=""),"",IF(AND(NETWORKDAYS(AA$75,AA$75,'Feriados'!$F$7:$F$22)=1,OR(AND(AA$75&gt;='Mapa de férias'!$E$17,AA$75&lt;='Mapa de férias'!$F$17),AND(AA$75&gt;='Mapa de férias'!$G$17,AA$75&lt;='Mapa de férias'!$H$17),AND(AA$75&gt;='Mapa de férias'!$I$17,AA$75&lt;='Mapa de férias'!$J$17))),"F",""))</f>
        <v/>
      </c>
      <c r="AB84" s="44">
        <f>IF(OR($B84="",AB$75=""),"",IF(AND(NETWORKDAYS(AB$75,AB$75,'Feriados'!$F$7:$F$22)=1,OR(AND(AB$75&gt;='Mapa de férias'!$E$17,AB$75&lt;='Mapa de férias'!$F$17),AND(AB$75&gt;='Mapa de férias'!$G$17,AB$75&lt;='Mapa de férias'!$H$17),AND(AB$75&gt;='Mapa de férias'!$I$17,AB$75&lt;='Mapa de férias'!$J$17))),"F",""))</f>
        <v/>
      </c>
      <c r="AC84" s="44">
        <f>IF(OR($B84="",AC$75=""),"",IF(AND(NETWORKDAYS(AC$75,AC$75,'Feriados'!$F$7:$F$22)=1,OR(AND(AC$75&gt;='Mapa de férias'!$E$17,AC$75&lt;='Mapa de férias'!$F$17),AND(AC$75&gt;='Mapa de férias'!$G$17,AC$75&lt;='Mapa de férias'!$H$17),AND(AC$75&gt;='Mapa de férias'!$I$17,AC$75&lt;='Mapa de férias'!$J$17))),"F",""))</f>
        <v/>
      </c>
      <c r="AD84" s="44">
        <f>IF(OR($B84="",AD$75=""),"",IF(AND(NETWORKDAYS(AD$75,AD$75,'Feriados'!$F$7:$F$22)=1,OR(AND(AD$75&gt;='Mapa de férias'!$E$17,AD$75&lt;='Mapa de férias'!$F$17),AND(AD$75&gt;='Mapa de férias'!$G$17,AD$75&lt;='Mapa de férias'!$H$17),AND(AD$75&gt;='Mapa de férias'!$I$17,AD$75&lt;='Mapa de férias'!$J$17))),"F",""))</f>
        <v/>
      </c>
      <c r="AE84" s="44">
        <f>IF(OR($B84="",AE$75=""),"",IF(AND(NETWORKDAYS(AE$75,AE$75,'Feriados'!$F$7:$F$22)=1,OR(AND(AE$75&gt;='Mapa de férias'!$E$17,AE$75&lt;='Mapa de férias'!$F$17),AND(AE$75&gt;='Mapa de férias'!$G$17,AE$75&lt;='Mapa de férias'!$H$17),AND(AE$75&gt;='Mapa de férias'!$I$17,AE$75&lt;='Mapa de férias'!$J$17))),"F",""))</f>
        <v/>
      </c>
      <c r="AF84" s="44">
        <f>IF(OR($B84="",AF$75=""),"",IF(AND(NETWORKDAYS(AF$75,AF$75,'Feriados'!$F$7:$F$22)=1,OR(AND(AF$75&gt;='Mapa de férias'!$E$17,AF$75&lt;='Mapa de férias'!$F$17),AND(AF$75&gt;='Mapa de férias'!$G$17,AF$75&lt;='Mapa de férias'!$H$17),AND(AF$75&gt;='Mapa de férias'!$I$17,AF$75&lt;='Mapa de férias'!$J$17))),"F",""))</f>
        <v/>
      </c>
      <c r="AG84" s="44">
        <f>IF(OR($B84="",AG$75=""),"",IF(AND(NETWORKDAYS(AG$75,AG$75,'Feriados'!$F$7:$F$22)=1,OR(AND(AG$75&gt;='Mapa de férias'!$E$17,AG$75&lt;='Mapa de férias'!$F$17),AND(AG$75&gt;='Mapa de férias'!$G$17,AG$75&lt;='Mapa de férias'!$H$17),AND(AG$75&gt;='Mapa de férias'!$I$17,AG$75&lt;='Mapa de férias'!$J$17))),"F",""))</f>
        <v/>
      </c>
      <c r="AH84" s="45">
        <f>IF($B84="","",COUNTIF(C84:AG84,"F"))</f>
        <v/>
      </c>
    </row>
    <row r="85" ht="15" customHeight="1">
      <c r="A85" s="42" t="n">
        <v>9</v>
      </c>
      <c r="B85" s="43">
        <f>IF('Mapa de férias'!$B$18="","",'Mapa de férias'!$B$18)</f>
        <v/>
      </c>
      <c r="C85" s="44">
        <f>IF(OR($B85="",C$75=""),"",IF(AND(NETWORKDAYS(C$75,C$75,'Feriados'!$F$7:$F$22)=1,OR(AND(C$75&gt;='Mapa de férias'!$E$18,C$75&lt;='Mapa de férias'!$F$18),AND(C$75&gt;='Mapa de férias'!$G$18,C$75&lt;='Mapa de férias'!$H$18),AND(C$75&gt;='Mapa de férias'!$I$18,C$75&lt;='Mapa de férias'!$J$18))),"F",""))</f>
        <v/>
      </c>
      <c r="D85" s="44">
        <f>IF(OR($B85="",D$75=""),"",IF(AND(NETWORKDAYS(D$75,D$75,'Feriados'!$F$7:$F$22)=1,OR(AND(D$75&gt;='Mapa de férias'!$E$18,D$75&lt;='Mapa de férias'!$F$18),AND(D$75&gt;='Mapa de férias'!$G$18,D$75&lt;='Mapa de férias'!$H$18),AND(D$75&gt;='Mapa de férias'!$I$18,D$75&lt;='Mapa de férias'!$J$18))),"F",""))</f>
        <v/>
      </c>
      <c r="E85" s="44">
        <f>IF(OR($B85="",E$75=""),"",IF(AND(NETWORKDAYS(E$75,E$75,'Feriados'!$F$7:$F$22)=1,OR(AND(E$75&gt;='Mapa de férias'!$E$18,E$75&lt;='Mapa de férias'!$F$18),AND(E$75&gt;='Mapa de férias'!$G$18,E$75&lt;='Mapa de férias'!$H$18),AND(E$75&gt;='Mapa de férias'!$I$18,E$75&lt;='Mapa de férias'!$J$18))),"F",""))</f>
        <v/>
      </c>
      <c r="F85" s="44">
        <f>IF(OR($B85="",F$75=""),"",IF(AND(NETWORKDAYS(F$75,F$75,'Feriados'!$F$7:$F$22)=1,OR(AND(F$75&gt;='Mapa de férias'!$E$18,F$75&lt;='Mapa de férias'!$F$18),AND(F$75&gt;='Mapa de férias'!$G$18,F$75&lt;='Mapa de férias'!$H$18),AND(F$75&gt;='Mapa de férias'!$I$18,F$75&lt;='Mapa de férias'!$J$18))),"F",""))</f>
        <v/>
      </c>
      <c r="G85" s="44">
        <f>IF(OR($B85="",G$75=""),"",IF(AND(NETWORKDAYS(G$75,G$75,'Feriados'!$F$7:$F$22)=1,OR(AND(G$75&gt;='Mapa de férias'!$E$18,G$75&lt;='Mapa de férias'!$F$18),AND(G$75&gt;='Mapa de férias'!$G$18,G$75&lt;='Mapa de férias'!$H$18),AND(G$75&gt;='Mapa de férias'!$I$18,G$75&lt;='Mapa de férias'!$J$18))),"F",""))</f>
        <v/>
      </c>
      <c r="H85" s="44">
        <f>IF(OR($B85="",H$75=""),"",IF(AND(NETWORKDAYS(H$75,H$75,'Feriados'!$F$7:$F$22)=1,OR(AND(H$75&gt;='Mapa de férias'!$E$18,H$75&lt;='Mapa de férias'!$F$18),AND(H$75&gt;='Mapa de férias'!$G$18,H$75&lt;='Mapa de férias'!$H$18),AND(H$75&gt;='Mapa de férias'!$I$18,H$75&lt;='Mapa de férias'!$J$18))),"F",""))</f>
        <v/>
      </c>
      <c r="I85" s="44">
        <f>IF(OR($B85="",I$75=""),"",IF(AND(NETWORKDAYS(I$75,I$75,'Feriados'!$F$7:$F$22)=1,OR(AND(I$75&gt;='Mapa de férias'!$E$18,I$75&lt;='Mapa de férias'!$F$18),AND(I$75&gt;='Mapa de férias'!$G$18,I$75&lt;='Mapa de férias'!$H$18),AND(I$75&gt;='Mapa de férias'!$I$18,I$75&lt;='Mapa de férias'!$J$18))),"F",""))</f>
        <v/>
      </c>
      <c r="J85" s="44">
        <f>IF(OR($B85="",J$75=""),"",IF(AND(NETWORKDAYS(J$75,J$75,'Feriados'!$F$7:$F$22)=1,OR(AND(J$75&gt;='Mapa de férias'!$E$18,J$75&lt;='Mapa de férias'!$F$18),AND(J$75&gt;='Mapa de férias'!$G$18,J$75&lt;='Mapa de férias'!$H$18),AND(J$75&gt;='Mapa de férias'!$I$18,J$75&lt;='Mapa de férias'!$J$18))),"F",""))</f>
        <v/>
      </c>
      <c r="K85" s="44">
        <f>IF(OR($B85="",K$75=""),"",IF(AND(NETWORKDAYS(K$75,K$75,'Feriados'!$F$7:$F$22)=1,OR(AND(K$75&gt;='Mapa de férias'!$E$18,K$75&lt;='Mapa de férias'!$F$18),AND(K$75&gt;='Mapa de férias'!$G$18,K$75&lt;='Mapa de férias'!$H$18),AND(K$75&gt;='Mapa de férias'!$I$18,K$75&lt;='Mapa de férias'!$J$18))),"F",""))</f>
        <v/>
      </c>
      <c r="L85" s="44">
        <f>IF(OR($B85="",L$75=""),"",IF(AND(NETWORKDAYS(L$75,L$75,'Feriados'!$F$7:$F$22)=1,OR(AND(L$75&gt;='Mapa de férias'!$E$18,L$75&lt;='Mapa de férias'!$F$18),AND(L$75&gt;='Mapa de férias'!$G$18,L$75&lt;='Mapa de férias'!$H$18),AND(L$75&gt;='Mapa de férias'!$I$18,L$75&lt;='Mapa de férias'!$J$18))),"F",""))</f>
        <v/>
      </c>
      <c r="M85" s="44">
        <f>IF(OR($B85="",M$75=""),"",IF(AND(NETWORKDAYS(M$75,M$75,'Feriados'!$F$7:$F$22)=1,OR(AND(M$75&gt;='Mapa de férias'!$E$18,M$75&lt;='Mapa de férias'!$F$18),AND(M$75&gt;='Mapa de férias'!$G$18,M$75&lt;='Mapa de férias'!$H$18),AND(M$75&gt;='Mapa de férias'!$I$18,M$75&lt;='Mapa de férias'!$J$18))),"F",""))</f>
        <v/>
      </c>
      <c r="N85" s="44">
        <f>IF(OR($B85="",N$75=""),"",IF(AND(NETWORKDAYS(N$75,N$75,'Feriados'!$F$7:$F$22)=1,OR(AND(N$75&gt;='Mapa de férias'!$E$18,N$75&lt;='Mapa de férias'!$F$18),AND(N$75&gt;='Mapa de férias'!$G$18,N$75&lt;='Mapa de férias'!$H$18),AND(N$75&gt;='Mapa de férias'!$I$18,N$75&lt;='Mapa de férias'!$J$18))),"F",""))</f>
        <v/>
      </c>
      <c r="O85" s="44">
        <f>IF(OR($B85="",O$75=""),"",IF(AND(NETWORKDAYS(O$75,O$75,'Feriados'!$F$7:$F$22)=1,OR(AND(O$75&gt;='Mapa de férias'!$E$18,O$75&lt;='Mapa de férias'!$F$18),AND(O$75&gt;='Mapa de férias'!$G$18,O$75&lt;='Mapa de férias'!$H$18),AND(O$75&gt;='Mapa de férias'!$I$18,O$75&lt;='Mapa de férias'!$J$18))),"F",""))</f>
        <v/>
      </c>
      <c r="P85" s="44">
        <f>IF(OR($B85="",P$75=""),"",IF(AND(NETWORKDAYS(P$75,P$75,'Feriados'!$F$7:$F$22)=1,OR(AND(P$75&gt;='Mapa de férias'!$E$18,P$75&lt;='Mapa de férias'!$F$18),AND(P$75&gt;='Mapa de férias'!$G$18,P$75&lt;='Mapa de férias'!$H$18),AND(P$75&gt;='Mapa de férias'!$I$18,P$75&lt;='Mapa de férias'!$J$18))),"F",""))</f>
        <v/>
      </c>
      <c r="Q85" s="44">
        <f>IF(OR($B85="",Q$75=""),"",IF(AND(NETWORKDAYS(Q$75,Q$75,'Feriados'!$F$7:$F$22)=1,OR(AND(Q$75&gt;='Mapa de férias'!$E$18,Q$75&lt;='Mapa de férias'!$F$18),AND(Q$75&gt;='Mapa de férias'!$G$18,Q$75&lt;='Mapa de férias'!$H$18),AND(Q$75&gt;='Mapa de férias'!$I$18,Q$75&lt;='Mapa de férias'!$J$18))),"F",""))</f>
        <v/>
      </c>
      <c r="R85" s="44">
        <f>IF(OR($B85="",R$75=""),"",IF(AND(NETWORKDAYS(R$75,R$75,'Feriados'!$F$7:$F$22)=1,OR(AND(R$75&gt;='Mapa de férias'!$E$18,R$75&lt;='Mapa de férias'!$F$18),AND(R$75&gt;='Mapa de férias'!$G$18,R$75&lt;='Mapa de férias'!$H$18),AND(R$75&gt;='Mapa de férias'!$I$18,R$75&lt;='Mapa de férias'!$J$18))),"F",""))</f>
        <v/>
      </c>
      <c r="S85" s="44">
        <f>IF(OR($B85="",S$75=""),"",IF(AND(NETWORKDAYS(S$75,S$75,'Feriados'!$F$7:$F$22)=1,OR(AND(S$75&gt;='Mapa de férias'!$E$18,S$75&lt;='Mapa de férias'!$F$18),AND(S$75&gt;='Mapa de férias'!$G$18,S$75&lt;='Mapa de férias'!$H$18),AND(S$75&gt;='Mapa de férias'!$I$18,S$75&lt;='Mapa de férias'!$J$18))),"F",""))</f>
        <v/>
      </c>
      <c r="T85" s="44">
        <f>IF(OR($B85="",T$75=""),"",IF(AND(NETWORKDAYS(T$75,T$75,'Feriados'!$F$7:$F$22)=1,OR(AND(T$75&gt;='Mapa de férias'!$E$18,T$75&lt;='Mapa de férias'!$F$18),AND(T$75&gt;='Mapa de férias'!$G$18,T$75&lt;='Mapa de férias'!$H$18),AND(T$75&gt;='Mapa de férias'!$I$18,T$75&lt;='Mapa de férias'!$J$18))),"F",""))</f>
        <v/>
      </c>
      <c r="U85" s="44">
        <f>IF(OR($B85="",U$75=""),"",IF(AND(NETWORKDAYS(U$75,U$75,'Feriados'!$F$7:$F$22)=1,OR(AND(U$75&gt;='Mapa de férias'!$E$18,U$75&lt;='Mapa de férias'!$F$18),AND(U$75&gt;='Mapa de férias'!$G$18,U$75&lt;='Mapa de férias'!$H$18),AND(U$75&gt;='Mapa de férias'!$I$18,U$75&lt;='Mapa de férias'!$J$18))),"F",""))</f>
        <v/>
      </c>
      <c r="V85" s="44">
        <f>IF(OR($B85="",V$75=""),"",IF(AND(NETWORKDAYS(V$75,V$75,'Feriados'!$F$7:$F$22)=1,OR(AND(V$75&gt;='Mapa de férias'!$E$18,V$75&lt;='Mapa de férias'!$F$18),AND(V$75&gt;='Mapa de férias'!$G$18,V$75&lt;='Mapa de férias'!$H$18),AND(V$75&gt;='Mapa de férias'!$I$18,V$75&lt;='Mapa de férias'!$J$18))),"F",""))</f>
        <v/>
      </c>
      <c r="W85" s="44">
        <f>IF(OR($B85="",W$75=""),"",IF(AND(NETWORKDAYS(W$75,W$75,'Feriados'!$F$7:$F$22)=1,OR(AND(W$75&gt;='Mapa de férias'!$E$18,W$75&lt;='Mapa de férias'!$F$18),AND(W$75&gt;='Mapa de férias'!$G$18,W$75&lt;='Mapa de férias'!$H$18),AND(W$75&gt;='Mapa de férias'!$I$18,W$75&lt;='Mapa de férias'!$J$18))),"F",""))</f>
        <v/>
      </c>
      <c r="X85" s="44">
        <f>IF(OR($B85="",X$75=""),"",IF(AND(NETWORKDAYS(X$75,X$75,'Feriados'!$F$7:$F$22)=1,OR(AND(X$75&gt;='Mapa de férias'!$E$18,X$75&lt;='Mapa de férias'!$F$18),AND(X$75&gt;='Mapa de férias'!$G$18,X$75&lt;='Mapa de férias'!$H$18),AND(X$75&gt;='Mapa de férias'!$I$18,X$75&lt;='Mapa de férias'!$J$18))),"F",""))</f>
        <v/>
      </c>
      <c r="Y85" s="44">
        <f>IF(OR($B85="",Y$75=""),"",IF(AND(NETWORKDAYS(Y$75,Y$75,'Feriados'!$F$7:$F$22)=1,OR(AND(Y$75&gt;='Mapa de férias'!$E$18,Y$75&lt;='Mapa de férias'!$F$18),AND(Y$75&gt;='Mapa de férias'!$G$18,Y$75&lt;='Mapa de férias'!$H$18),AND(Y$75&gt;='Mapa de férias'!$I$18,Y$75&lt;='Mapa de férias'!$J$18))),"F",""))</f>
        <v/>
      </c>
      <c r="Z85" s="44">
        <f>IF(OR($B85="",Z$75=""),"",IF(AND(NETWORKDAYS(Z$75,Z$75,'Feriados'!$F$7:$F$22)=1,OR(AND(Z$75&gt;='Mapa de férias'!$E$18,Z$75&lt;='Mapa de férias'!$F$18),AND(Z$75&gt;='Mapa de férias'!$G$18,Z$75&lt;='Mapa de férias'!$H$18),AND(Z$75&gt;='Mapa de férias'!$I$18,Z$75&lt;='Mapa de férias'!$J$18))),"F",""))</f>
        <v/>
      </c>
      <c r="AA85" s="44">
        <f>IF(OR($B85="",AA$75=""),"",IF(AND(NETWORKDAYS(AA$75,AA$75,'Feriados'!$F$7:$F$22)=1,OR(AND(AA$75&gt;='Mapa de férias'!$E$18,AA$75&lt;='Mapa de férias'!$F$18),AND(AA$75&gt;='Mapa de férias'!$G$18,AA$75&lt;='Mapa de férias'!$H$18),AND(AA$75&gt;='Mapa de férias'!$I$18,AA$75&lt;='Mapa de férias'!$J$18))),"F",""))</f>
        <v/>
      </c>
      <c r="AB85" s="44">
        <f>IF(OR($B85="",AB$75=""),"",IF(AND(NETWORKDAYS(AB$75,AB$75,'Feriados'!$F$7:$F$22)=1,OR(AND(AB$75&gt;='Mapa de férias'!$E$18,AB$75&lt;='Mapa de férias'!$F$18),AND(AB$75&gt;='Mapa de férias'!$G$18,AB$75&lt;='Mapa de férias'!$H$18),AND(AB$75&gt;='Mapa de férias'!$I$18,AB$75&lt;='Mapa de férias'!$J$18))),"F",""))</f>
        <v/>
      </c>
      <c r="AC85" s="44">
        <f>IF(OR($B85="",AC$75=""),"",IF(AND(NETWORKDAYS(AC$75,AC$75,'Feriados'!$F$7:$F$22)=1,OR(AND(AC$75&gt;='Mapa de férias'!$E$18,AC$75&lt;='Mapa de férias'!$F$18),AND(AC$75&gt;='Mapa de férias'!$G$18,AC$75&lt;='Mapa de férias'!$H$18),AND(AC$75&gt;='Mapa de férias'!$I$18,AC$75&lt;='Mapa de férias'!$J$18))),"F",""))</f>
        <v/>
      </c>
      <c r="AD85" s="44">
        <f>IF(OR($B85="",AD$75=""),"",IF(AND(NETWORKDAYS(AD$75,AD$75,'Feriados'!$F$7:$F$22)=1,OR(AND(AD$75&gt;='Mapa de férias'!$E$18,AD$75&lt;='Mapa de férias'!$F$18),AND(AD$75&gt;='Mapa de férias'!$G$18,AD$75&lt;='Mapa de férias'!$H$18),AND(AD$75&gt;='Mapa de férias'!$I$18,AD$75&lt;='Mapa de férias'!$J$18))),"F",""))</f>
        <v/>
      </c>
      <c r="AE85" s="44">
        <f>IF(OR($B85="",AE$75=""),"",IF(AND(NETWORKDAYS(AE$75,AE$75,'Feriados'!$F$7:$F$22)=1,OR(AND(AE$75&gt;='Mapa de férias'!$E$18,AE$75&lt;='Mapa de férias'!$F$18),AND(AE$75&gt;='Mapa de férias'!$G$18,AE$75&lt;='Mapa de férias'!$H$18),AND(AE$75&gt;='Mapa de férias'!$I$18,AE$75&lt;='Mapa de férias'!$J$18))),"F",""))</f>
        <v/>
      </c>
      <c r="AF85" s="44">
        <f>IF(OR($B85="",AF$75=""),"",IF(AND(NETWORKDAYS(AF$75,AF$75,'Feriados'!$F$7:$F$22)=1,OR(AND(AF$75&gt;='Mapa de férias'!$E$18,AF$75&lt;='Mapa de férias'!$F$18),AND(AF$75&gt;='Mapa de férias'!$G$18,AF$75&lt;='Mapa de férias'!$H$18),AND(AF$75&gt;='Mapa de férias'!$I$18,AF$75&lt;='Mapa de férias'!$J$18))),"F",""))</f>
        <v/>
      </c>
      <c r="AG85" s="44">
        <f>IF(OR($B85="",AG$75=""),"",IF(AND(NETWORKDAYS(AG$75,AG$75,'Feriados'!$F$7:$F$22)=1,OR(AND(AG$75&gt;='Mapa de férias'!$E$18,AG$75&lt;='Mapa de férias'!$F$18),AND(AG$75&gt;='Mapa de férias'!$G$18,AG$75&lt;='Mapa de férias'!$H$18),AND(AG$75&gt;='Mapa de férias'!$I$18,AG$75&lt;='Mapa de férias'!$J$18))),"F",""))</f>
        <v/>
      </c>
      <c r="AH85" s="45">
        <f>IF($B85="","",COUNTIF(C85:AG85,"F"))</f>
        <v/>
      </c>
    </row>
    <row r="86" ht="15" customHeight="1">
      <c r="A86" s="42" t="n">
        <v>10</v>
      </c>
      <c r="B86" s="43">
        <f>IF('Mapa de férias'!$B$19="","",'Mapa de férias'!$B$19)</f>
        <v/>
      </c>
      <c r="C86" s="44">
        <f>IF(OR($B86="",C$75=""),"",IF(AND(NETWORKDAYS(C$75,C$75,'Feriados'!$F$7:$F$22)=1,OR(AND(C$75&gt;='Mapa de férias'!$E$19,C$75&lt;='Mapa de férias'!$F$19),AND(C$75&gt;='Mapa de férias'!$G$19,C$75&lt;='Mapa de férias'!$H$19),AND(C$75&gt;='Mapa de férias'!$I$19,C$75&lt;='Mapa de férias'!$J$19))),"F",""))</f>
        <v/>
      </c>
      <c r="D86" s="44">
        <f>IF(OR($B86="",D$75=""),"",IF(AND(NETWORKDAYS(D$75,D$75,'Feriados'!$F$7:$F$22)=1,OR(AND(D$75&gt;='Mapa de férias'!$E$19,D$75&lt;='Mapa de férias'!$F$19),AND(D$75&gt;='Mapa de férias'!$G$19,D$75&lt;='Mapa de férias'!$H$19),AND(D$75&gt;='Mapa de férias'!$I$19,D$75&lt;='Mapa de férias'!$J$19))),"F",""))</f>
        <v/>
      </c>
      <c r="E86" s="44">
        <f>IF(OR($B86="",E$75=""),"",IF(AND(NETWORKDAYS(E$75,E$75,'Feriados'!$F$7:$F$22)=1,OR(AND(E$75&gt;='Mapa de férias'!$E$19,E$75&lt;='Mapa de férias'!$F$19),AND(E$75&gt;='Mapa de férias'!$G$19,E$75&lt;='Mapa de férias'!$H$19),AND(E$75&gt;='Mapa de férias'!$I$19,E$75&lt;='Mapa de férias'!$J$19))),"F",""))</f>
        <v/>
      </c>
      <c r="F86" s="44">
        <f>IF(OR($B86="",F$75=""),"",IF(AND(NETWORKDAYS(F$75,F$75,'Feriados'!$F$7:$F$22)=1,OR(AND(F$75&gt;='Mapa de férias'!$E$19,F$75&lt;='Mapa de férias'!$F$19),AND(F$75&gt;='Mapa de férias'!$G$19,F$75&lt;='Mapa de férias'!$H$19),AND(F$75&gt;='Mapa de férias'!$I$19,F$75&lt;='Mapa de férias'!$J$19))),"F",""))</f>
        <v/>
      </c>
      <c r="G86" s="44">
        <f>IF(OR($B86="",G$75=""),"",IF(AND(NETWORKDAYS(G$75,G$75,'Feriados'!$F$7:$F$22)=1,OR(AND(G$75&gt;='Mapa de férias'!$E$19,G$75&lt;='Mapa de férias'!$F$19),AND(G$75&gt;='Mapa de férias'!$G$19,G$75&lt;='Mapa de férias'!$H$19),AND(G$75&gt;='Mapa de férias'!$I$19,G$75&lt;='Mapa de férias'!$J$19))),"F",""))</f>
        <v/>
      </c>
      <c r="H86" s="44">
        <f>IF(OR($B86="",H$75=""),"",IF(AND(NETWORKDAYS(H$75,H$75,'Feriados'!$F$7:$F$22)=1,OR(AND(H$75&gt;='Mapa de férias'!$E$19,H$75&lt;='Mapa de férias'!$F$19),AND(H$75&gt;='Mapa de férias'!$G$19,H$75&lt;='Mapa de férias'!$H$19),AND(H$75&gt;='Mapa de férias'!$I$19,H$75&lt;='Mapa de férias'!$J$19))),"F",""))</f>
        <v/>
      </c>
      <c r="I86" s="44">
        <f>IF(OR($B86="",I$75=""),"",IF(AND(NETWORKDAYS(I$75,I$75,'Feriados'!$F$7:$F$22)=1,OR(AND(I$75&gt;='Mapa de férias'!$E$19,I$75&lt;='Mapa de férias'!$F$19),AND(I$75&gt;='Mapa de férias'!$G$19,I$75&lt;='Mapa de férias'!$H$19),AND(I$75&gt;='Mapa de férias'!$I$19,I$75&lt;='Mapa de férias'!$J$19))),"F",""))</f>
        <v/>
      </c>
      <c r="J86" s="44">
        <f>IF(OR($B86="",J$75=""),"",IF(AND(NETWORKDAYS(J$75,J$75,'Feriados'!$F$7:$F$22)=1,OR(AND(J$75&gt;='Mapa de férias'!$E$19,J$75&lt;='Mapa de férias'!$F$19),AND(J$75&gt;='Mapa de férias'!$G$19,J$75&lt;='Mapa de férias'!$H$19),AND(J$75&gt;='Mapa de férias'!$I$19,J$75&lt;='Mapa de férias'!$J$19))),"F",""))</f>
        <v/>
      </c>
      <c r="K86" s="44">
        <f>IF(OR($B86="",K$75=""),"",IF(AND(NETWORKDAYS(K$75,K$75,'Feriados'!$F$7:$F$22)=1,OR(AND(K$75&gt;='Mapa de férias'!$E$19,K$75&lt;='Mapa de férias'!$F$19),AND(K$75&gt;='Mapa de férias'!$G$19,K$75&lt;='Mapa de férias'!$H$19),AND(K$75&gt;='Mapa de férias'!$I$19,K$75&lt;='Mapa de férias'!$J$19))),"F",""))</f>
        <v/>
      </c>
      <c r="L86" s="44">
        <f>IF(OR($B86="",L$75=""),"",IF(AND(NETWORKDAYS(L$75,L$75,'Feriados'!$F$7:$F$22)=1,OR(AND(L$75&gt;='Mapa de férias'!$E$19,L$75&lt;='Mapa de férias'!$F$19),AND(L$75&gt;='Mapa de férias'!$G$19,L$75&lt;='Mapa de férias'!$H$19),AND(L$75&gt;='Mapa de férias'!$I$19,L$75&lt;='Mapa de férias'!$J$19))),"F",""))</f>
        <v/>
      </c>
      <c r="M86" s="44">
        <f>IF(OR($B86="",M$75=""),"",IF(AND(NETWORKDAYS(M$75,M$75,'Feriados'!$F$7:$F$22)=1,OR(AND(M$75&gt;='Mapa de férias'!$E$19,M$75&lt;='Mapa de férias'!$F$19),AND(M$75&gt;='Mapa de férias'!$G$19,M$75&lt;='Mapa de férias'!$H$19),AND(M$75&gt;='Mapa de férias'!$I$19,M$75&lt;='Mapa de férias'!$J$19))),"F",""))</f>
        <v/>
      </c>
      <c r="N86" s="44">
        <f>IF(OR($B86="",N$75=""),"",IF(AND(NETWORKDAYS(N$75,N$75,'Feriados'!$F$7:$F$22)=1,OR(AND(N$75&gt;='Mapa de férias'!$E$19,N$75&lt;='Mapa de férias'!$F$19),AND(N$75&gt;='Mapa de férias'!$G$19,N$75&lt;='Mapa de férias'!$H$19),AND(N$75&gt;='Mapa de férias'!$I$19,N$75&lt;='Mapa de férias'!$J$19))),"F",""))</f>
        <v/>
      </c>
      <c r="O86" s="44">
        <f>IF(OR($B86="",O$75=""),"",IF(AND(NETWORKDAYS(O$75,O$75,'Feriados'!$F$7:$F$22)=1,OR(AND(O$75&gt;='Mapa de férias'!$E$19,O$75&lt;='Mapa de férias'!$F$19),AND(O$75&gt;='Mapa de férias'!$G$19,O$75&lt;='Mapa de férias'!$H$19),AND(O$75&gt;='Mapa de férias'!$I$19,O$75&lt;='Mapa de férias'!$J$19))),"F",""))</f>
        <v/>
      </c>
      <c r="P86" s="44">
        <f>IF(OR($B86="",P$75=""),"",IF(AND(NETWORKDAYS(P$75,P$75,'Feriados'!$F$7:$F$22)=1,OR(AND(P$75&gt;='Mapa de férias'!$E$19,P$75&lt;='Mapa de férias'!$F$19),AND(P$75&gt;='Mapa de férias'!$G$19,P$75&lt;='Mapa de férias'!$H$19),AND(P$75&gt;='Mapa de férias'!$I$19,P$75&lt;='Mapa de férias'!$J$19))),"F",""))</f>
        <v/>
      </c>
      <c r="Q86" s="44">
        <f>IF(OR($B86="",Q$75=""),"",IF(AND(NETWORKDAYS(Q$75,Q$75,'Feriados'!$F$7:$F$22)=1,OR(AND(Q$75&gt;='Mapa de férias'!$E$19,Q$75&lt;='Mapa de férias'!$F$19),AND(Q$75&gt;='Mapa de férias'!$G$19,Q$75&lt;='Mapa de férias'!$H$19),AND(Q$75&gt;='Mapa de férias'!$I$19,Q$75&lt;='Mapa de férias'!$J$19))),"F",""))</f>
        <v/>
      </c>
      <c r="R86" s="44">
        <f>IF(OR($B86="",R$75=""),"",IF(AND(NETWORKDAYS(R$75,R$75,'Feriados'!$F$7:$F$22)=1,OR(AND(R$75&gt;='Mapa de férias'!$E$19,R$75&lt;='Mapa de férias'!$F$19),AND(R$75&gt;='Mapa de férias'!$G$19,R$75&lt;='Mapa de férias'!$H$19),AND(R$75&gt;='Mapa de férias'!$I$19,R$75&lt;='Mapa de férias'!$J$19))),"F",""))</f>
        <v/>
      </c>
      <c r="S86" s="44">
        <f>IF(OR($B86="",S$75=""),"",IF(AND(NETWORKDAYS(S$75,S$75,'Feriados'!$F$7:$F$22)=1,OR(AND(S$75&gt;='Mapa de férias'!$E$19,S$75&lt;='Mapa de férias'!$F$19),AND(S$75&gt;='Mapa de férias'!$G$19,S$75&lt;='Mapa de férias'!$H$19),AND(S$75&gt;='Mapa de férias'!$I$19,S$75&lt;='Mapa de férias'!$J$19))),"F",""))</f>
        <v/>
      </c>
      <c r="T86" s="44">
        <f>IF(OR($B86="",T$75=""),"",IF(AND(NETWORKDAYS(T$75,T$75,'Feriados'!$F$7:$F$22)=1,OR(AND(T$75&gt;='Mapa de férias'!$E$19,T$75&lt;='Mapa de férias'!$F$19),AND(T$75&gt;='Mapa de férias'!$G$19,T$75&lt;='Mapa de férias'!$H$19),AND(T$75&gt;='Mapa de férias'!$I$19,T$75&lt;='Mapa de férias'!$J$19))),"F",""))</f>
        <v/>
      </c>
      <c r="U86" s="44">
        <f>IF(OR($B86="",U$75=""),"",IF(AND(NETWORKDAYS(U$75,U$75,'Feriados'!$F$7:$F$22)=1,OR(AND(U$75&gt;='Mapa de férias'!$E$19,U$75&lt;='Mapa de férias'!$F$19),AND(U$75&gt;='Mapa de férias'!$G$19,U$75&lt;='Mapa de férias'!$H$19),AND(U$75&gt;='Mapa de férias'!$I$19,U$75&lt;='Mapa de férias'!$J$19))),"F",""))</f>
        <v/>
      </c>
      <c r="V86" s="44">
        <f>IF(OR($B86="",V$75=""),"",IF(AND(NETWORKDAYS(V$75,V$75,'Feriados'!$F$7:$F$22)=1,OR(AND(V$75&gt;='Mapa de férias'!$E$19,V$75&lt;='Mapa de férias'!$F$19),AND(V$75&gt;='Mapa de férias'!$G$19,V$75&lt;='Mapa de férias'!$H$19),AND(V$75&gt;='Mapa de férias'!$I$19,V$75&lt;='Mapa de férias'!$J$19))),"F",""))</f>
        <v/>
      </c>
      <c r="W86" s="44">
        <f>IF(OR($B86="",W$75=""),"",IF(AND(NETWORKDAYS(W$75,W$75,'Feriados'!$F$7:$F$22)=1,OR(AND(W$75&gt;='Mapa de férias'!$E$19,W$75&lt;='Mapa de férias'!$F$19),AND(W$75&gt;='Mapa de férias'!$G$19,W$75&lt;='Mapa de férias'!$H$19),AND(W$75&gt;='Mapa de férias'!$I$19,W$75&lt;='Mapa de férias'!$J$19))),"F",""))</f>
        <v/>
      </c>
      <c r="X86" s="44">
        <f>IF(OR($B86="",X$75=""),"",IF(AND(NETWORKDAYS(X$75,X$75,'Feriados'!$F$7:$F$22)=1,OR(AND(X$75&gt;='Mapa de férias'!$E$19,X$75&lt;='Mapa de férias'!$F$19),AND(X$75&gt;='Mapa de férias'!$G$19,X$75&lt;='Mapa de férias'!$H$19),AND(X$75&gt;='Mapa de férias'!$I$19,X$75&lt;='Mapa de férias'!$J$19))),"F",""))</f>
        <v/>
      </c>
      <c r="Y86" s="44">
        <f>IF(OR($B86="",Y$75=""),"",IF(AND(NETWORKDAYS(Y$75,Y$75,'Feriados'!$F$7:$F$22)=1,OR(AND(Y$75&gt;='Mapa de férias'!$E$19,Y$75&lt;='Mapa de férias'!$F$19),AND(Y$75&gt;='Mapa de férias'!$G$19,Y$75&lt;='Mapa de férias'!$H$19),AND(Y$75&gt;='Mapa de férias'!$I$19,Y$75&lt;='Mapa de férias'!$J$19))),"F",""))</f>
        <v/>
      </c>
      <c r="Z86" s="44">
        <f>IF(OR($B86="",Z$75=""),"",IF(AND(NETWORKDAYS(Z$75,Z$75,'Feriados'!$F$7:$F$22)=1,OR(AND(Z$75&gt;='Mapa de férias'!$E$19,Z$75&lt;='Mapa de férias'!$F$19),AND(Z$75&gt;='Mapa de férias'!$G$19,Z$75&lt;='Mapa de férias'!$H$19),AND(Z$75&gt;='Mapa de férias'!$I$19,Z$75&lt;='Mapa de férias'!$J$19))),"F",""))</f>
        <v/>
      </c>
      <c r="AA86" s="44">
        <f>IF(OR($B86="",AA$75=""),"",IF(AND(NETWORKDAYS(AA$75,AA$75,'Feriados'!$F$7:$F$22)=1,OR(AND(AA$75&gt;='Mapa de férias'!$E$19,AA$75&lt;='Mapa de férias'!$F$19),AND(AA$75&gt;='Mapa de férias'!$G$19,AA$75&lt;='Mapa de férias'!$H$19),AND(AA$75&gt;='Mapa de férias'!$I$19,AA$75&lt;='Mapa de férias'!$J$19))),"F",""))</f>
        <v/>
      </c>
      <c r="AB86" s="44">
        <f>IF(OR($B86="",AB$75=""),"",IF(AND(NETWORKDAYS(AB$75,AB$75,'Feriados'!$F$7:$F$22)=1,OR(AND(AB$75&gt;='Mapa de férias'!$E$19,AB$75&lt;='Mapa de férias'!$F$19),AND(AB$75&gt;='Mapa de férias'!$G$19,AB$75&lt;='Mapa de férias'!$H$19),AND(AB$75&gt;='Mapa de férias'!$I$19,AB$75&lt;='Mapa de férias'!$J$19))),"F",""))</f>
        <v/>
      </c>
      <c r="AC86" s="44">
        <f>IF(OR($B86="",AC$75=""),"",IF(AND(NETWORKDAYS(AC$75,AC$75,'Feriados'!$F$7:$F$22)=1,OR(AND(AC$75&gt;='Mapa de férias'!$E$19,AC$75&lt;='Mapa de férias'!$F$19),AND(AC$75&gt;='Mapa de férias'!$G$19,AC$75&lt;='Mapa de férias'!$H$19),AND(AC$75&gt;='Mapa de férias'!$I$19,AC$75&lt;='Mapa de férias'!$J$19))),"F",""))</f>
        <v/>
      </c>
      <c r="AD86" s="44">
        <f>IF(OR($B86="",AD$75=""),"",IF(AND(NETWORKDAYS(AD$75,AD$75,'Feriados'!$F$7:$F$22)=1,OR(AND(AD$75&gt;='Mapa de férias'!$E$19,AD$75&lt;='Mapa de férias'!$F$19),AND(AD$75&gt;='Mapa de férias'!$G$19,AD$75&lt;='Mapa de férias'!$H$19),AND(AD$75&gt;='Mapa de férias'!$I$19,AD$75&lt;='Mapa de férias'!$J$19))),"F",""))</f>
        <v/>
      </c>
      <c r="AE86" s="44">
        <f>IF(OR($B86="",AE$75=""),"",IF(AND(NETWORKDAYS(AE$75,AE$75,'Feriados'!$F$7:$F$22)=1,OR(AND(AE$75&gt;='Mapa de férias'!$E$19,AE$75&lt;='Mapa de férias'!$F$19),AND(AE$75&gt;='Mapa de férias'!$G$19,AE$75&lt;='Mapa de férias'!$H$19),AND(AE$75&gt;='Mapa de férias'!$I$19,AE$75&lt;='Mapa de férias'!$J$19))),"F",""))</f>
        <v/>
      </c>
      <c r="AF86" s="44">
        <f>IF(OR($B86="",AF$75=""),"",IF(AND(NETWORKDAYS(AF$75,AF$75,'Feriados'!$F$7:$F$22)=1,OR(AND(AF$75&gt;='Mapa de férias'!$E$19,AF$75&lt;='Mapa de férias'!$F$19),AND(AF$75&gt;='Mapa de férias'!$G$19,AF$75&lt;='Mapa de férias'!$H$19),AND(AF$75&gt;='Mapa de férias'!$I$19,AF$75&lt;='Mapa de férias'!$J$19))),"F",""))</f>
        <v/>
      </c>
      <c r="AG86" s="44">
        <f>IF(OR($B86="",AG$75=""),"",IF(AND(NETWORKDAYS(AG$75,AG$75,'Feriados'!$F$7:$F$22)=1,OR(AND(AG$75&gt;='Mapa de férias'!$E$19,AG$75&lt;='Mapa de férias'!$F$19),AND(AG$75&gt;='Mapa de férias'!$G$19,AG$75&lt;='Mapa de férias'!$H$19),AND(AG$75&gt;='Mapa de férias'!$I$19,AG$75&lt;='Mapa de férias'!$J$19))),"F",""))</f>
        <v/>
      </c>
      <c r="AH86" s="45">
        <f>IF($B86="","",COUNTIF(C86:AG86,"F"))</f>
        <v/>
      </c>
    </row>
    <row r="87" ht="15" customHeight="1">
      <c r="A87" s="42" t="n">
        <v>11</v>
      </c>
      <c r="B87" s="43">
        <f>IF('Mapa de férias'!$B$20="","",'Mapa de férias'!$B$20)</f>
        <v/>
      </c>
      <c r="C87" s="44">
        <f>IF(OR($B87="",C$75=""),"",IF(AND(NETWORKDAYS(C$75,C$75,'Feriados'!$F$7:$F$22)=1,OR(AND(C$75&gt;='Mapa de férias'!$E$20,C$75&lt;='Mapa de férias'!$F$20),AND(C$75&gt;='Mapa de férias'!$G$20,C$75&lt;='Mapa de férias'!$H$20),AND(C$75&gt;='Mapa de férias'!$I$20,C$75&lt;='Mapa de férias'!$J$20))),"F",""))</f>
        <v/>
      </c>
      <c r="D87" s="44">
        <f>IF(OR($B87="",D$75=""),"",IF(AND(NETWORKDAYS(D$75,D$75,'Feriados'!$F$7:$F$22)=1,OR(AND(D$75&gt;='Mapa de férias'!$E$20,D$75&lt;='Mapa de férias'!$F$20),AND(D$75&gt;='Mapa de férias'!$G$20,D$75&lt;='Mapa de férias'!$H$20),AND(D$75&gt;='Mapa de férias'!$I$20,D$75&lt;='Mapa de férias'!$J$20))),"F",""))</f>
        <v/>
      </c>
      <c r="E87" s="44">
        <f>IF(OR($B87="",E$75=""),"",IF(AND(NETWORKDAYS(E$75,E$75,'Feriados'!$F$7:$F$22)=1,OR(AND(E$75&gt;='Mapa de férias'!$E$20,E$75&lt;='Mapa de férias'!$F$20),AND(E$75&gt;='Mapa de férias'!$G$20,E$75&lt;='Mapa de férias'!$H$20),AND(E$75&gt;='Mapa de férias'!$I$20,E$75&lt;='Mapa de férias'!$J$20))),"F",""))</f>
        <v/>
      </c>
      <c r="F87" s="44">
        <f>IF(OR($B87="",F$75=""),"",IF(AND(NETWORKDAYS(F$75,F$75,'Feriados'!$F$7:$F$22)=1,OR(AND(F$75&gt;='Mapa de férias'!$E$20,F$75&lt;='Mapa de férias'!$F$20),AND(F$75&gt;='Mapa de férias'!$G$20,F$75&lt;='Mapa de férias'!$H$20),AND(F$75&gt;='Mapa de férias'!$I$20,F$75&lt;='Mapa de férias'!$J$20))),"F",""))</f>
        <v/>
      </c>
      <c r="G87" s="44">
        <f>IF(OR($B87="",G$75=""),"",IF(AND(NETWORKDAYS(G$75,G$75,'Feriados'!$F$7:$F$22)=1,OR(AND(G$75&gt;='Mapa de férias'!$E$20,G$75&lt;='Mapa de férias'!$F$20),AND(G$75&gt;='Mapa de férias'!$G$20,G$75&lt;='Mapa de férias'!$H$20),AND(G$75&gt;='Mapa de férias'!$I$20,G$75&lt;='Mapa de férias'!$J$20))),"F",""))</f>
        <v/>
      </c>
      <c r="H87" s="44">
        <f>IF(OR($B87="",H$75=""),"",IF(AND(NETWORKDAYS(H$75,H$75,'Feriados'!$F$7:$F$22)=1,OR(AND(H$75&gt;='Mapa de férias'!$E$20,H$75&lt;='Mapa de férias'!$F$20),AND(H$75&gt;='Mapa de férias'!$G$20,H$75&lt;='Mapa de férias'!$H$20),AND(H$75&gt;='Mapa de férias'!$I$20,H$75&lt;='Mapa de férias'!$J$20))),"F",""))</f>
        <v/>
      </c>
      <c r="I87" s="44">
        <f>IF(OR($B87="",I$75=""),"",IF(AND(NETWORKDAYS(I$75,I$75,'Feriados'!$F$7:$F$22)=1,OR(AND(I$75&gt;='Mapa de férias'!$E$20,I$75&lt;='Mapa de férias'!$F$20),AND(I$75&gt;='Mapa de férias'!$G$20,I$75&lt;='Mapa de férias'!$H$20),AND(I$75&gt;='Mapa de férias'!$I$20,I$75&lt;='Mapa de férias'!$J$20))),"F",""))</f>
        <v/>
      </c>
      <c r="J87" s="44">
        <f>IF(OR($B87="",J$75=""),"",IF(AND(NETWORKDAYS(J$75,J$75,'Feriados'!$F$7:$F$22)=1,OR(AND(J$75&gt;='Mapa de férias'!$E$20,J$75&lt;='Mapa de férias'!$F$20),AND(J$75&gt;='Mapa de férias'!$G$20,J$75&lt;='Mapa de férias'!$H$20),AND(J$75&gt;='Mapa de férias'!$I$20,J$75&lt;='Mapa de férias'!$J$20))),"F",""))</f>
        <v/>
      </c>
      <c r="K87" s="44">
        <f>IF(OR($B87="",K$75=""),"",IF(AND(NETWORKDAYS(K$75,K$75,'Feriados'!$F$7:$F$22)=1,OR(AND(K$75&gt;='Mapa de férias'!$E$20,K$75&lt;='Mapa de férias'!$F$20),AND(K$75&gt;='Mapa de férias'!$G$20,K$75&lt;='Mapa de férias'!$H$20),AND(K$75&gt;='Mapa de férias'!$I$20,K$75&lt;='Mapa de férias'!$J$20))),"F",""))</f>
        <v/>
      </c>
      <c r="L87" s="44">
        <f>IF(OR($B87="",L$75=""),"",IF(AND(NETWORKDAYS(L$75,L$75,'Feriados'!$F$7:$F$22)=1,OR(AND(L$75&gt;='Mapa de férias'!$E$20,L$75&lt;='Mapa de férias'!$F$20),AND(L$75&gt;='Mapa de férias'!$G$20,L$75&lt;='Mapa de férias'!$H$20),AND(L$75&gt;='Mapa de férias'!$I$20,L$75&lt;='Mapa de férias'!$J$20))),"F",""))</f>
        <v/>
      </c>
      <c r="M87" s="44">
        <f>IF(OR($B87="",M$75=""),"",IF(AND(NETWORKDAYS(M$75,M$75,'Feriados'!$F$7:$F$22)=1,OR(AND(M$75&gt;='Mapa de férias'!$E$20,M$75&lt;='Mapa de férias'!$F$20),AND(M$75&gt;='Mapa de férias'!$G$20,M$75&lt;='Mapa de férias'!$H$20),AND(M$75&gt;='Mapa de férias'!$I$20,M$75&lt;='Mapa de férias'!$J$20))),"F",""))</f>
        <v/>
      </c>
      <c r="N87" s="44">
        <f>IF(OR($B87="",N$75=""),"",IF(AND(NETWORKDAYS(N$75,N$75,'Feriados'!$F$7:$F$22)=1,OR(AND(N$75&gt;='Mapa de férias'!$E$20,N$75&lt;='Mapa de férias'!$F$20),AND(N$75&gt;='Mapa de férias'!$G$20,N$75&lt;='Mapa de férias'!$H$20),AND(N$75&gt;='Mapa de férias'!$I$20,N$75&lt;='Mapa de férias'!$J$20))),"F",""))</f>
        <v/>
      </c>
      <c r="O87" s="44">
        <f>IF(OR($B87="",O$75=""),"",IF(AND(NETWORKDAYS(O$75,O$75,'Feriados'!$F$7:$F$22)=1,OR(AND(O$75&gt;='Mapa de férias'!$E$20,O$75&lt;='Mapa de férias'!$F$20),AND(O$75&gt;='Mapa de férias'!$G$20,O$75&lt;='Mapa de férias'!$H$20),AND(O$75&gt;='Mapa de férias'!$I$20,O$75&lt;='Mapa de férias'!$J$20))),"F",""))</f>
        <v/>
      </c>
      <c r="P87" s="44">
        <f>IF(OR($B87="",P$75=""),"",IF(AND(NETWORKDAYS(P$75,P$75,'Feriados'!$F$7:$F$22)=1,OR(AND(P$75&gt;='Mapa de férias'!$E$20,P$75&lt;='Mapa de férias'!$F$20),AND(P$75&gt;='Mapa de férias'!$G$20,P$75&lt;='Mapa de férias'!$H$20),AND(P$75&gt;='Mapa de férias'!$I$20,P$75&lt;='Mapa de férias'!$J$20))),"F",""))</f>
        <v/>
      </c>
      <c r="Q87" s="44">
        <f>IF(OR($B87="",Q$75=""),"",IF(AND(NETWORKDAYS(Q$75,Q$75,'Feriados'!$F$7:$F$22)=1,OR(AND(Q$75&gt;='Mapa de férias'!$E$20,Q$75&lt;='Mapa de férias'!$F$20),AND(Q$75&gt;='Mapa de férias'!$G$20,Q$75&lt;='Mapa de férias'!$H$20),AND(Q$75&gt;='Mapa de férias'!$I$20,Q$75&lt;='Mapa de férias'!$J$20))),"F",""))</f>
        <v/>
      </c>
      <c r="R87" s="44">
        <f>IF(OR($B87="",R$75=""),"",IF(AND(NETWORKDAYS(R$75,R$75,'Feriados'!$F$7:$F$22)=1,OR(AND(R$75&gt;='Mapa de férias'!$E$20,R$75&lt;='Mapa de férias'!$F$20),AND(R$75&gt;='Mapa de férias'!$G$20,R$75&lt;='Mapa de férias'!$H$20),AND(R$75&gt;='Mapa de férias'!$I$20,R$75&lt;='Mapa de férias'!$J$20))),"F",""))</f>
        <v/>
      </c>
      <c r="S87" s="44">
        <f>IF(OR($B87="",S$75=""),"",IF(AND(NETWORKDAYS(S$75,S$75,'Feriados'!$F$7:$F$22)=1,OR(AND(S$75&gt;='Mapa de férias'!$E$20,S$75&lt;='Mapa de férias'!$F$20),AND(S$75&gt;='Mapa de férias'!$G$20,S$75&lt;='Mapa de férias'!$H$20),AND(S$75&gt;='Mapa de férias'!$I$20,S$75&lt;='Mapa de férias'!$J$20))),"F",""))</f>
        <v/>
      </c>
      <c r="T87" s="44">
        <f>IF(OR($B87="",T$75=""),"",IF(AND(NETWORKDAYS(T$75,T$75,'Feriados'!$F$7:$F$22)=1,OR(AND(T$75&gt;='Mapa de férias'!$E$20,T$75&lt;='Mapa de férias'!$F$20),AND(T$75&gt;='Mapa de férias'!$G$20,T$75&lt;='Mapa de férias'!$H$20),AND(T$75&gt;='Mapa de férias'!$I$20,T$75&lt;='Mapa de férias'!$J$20))),"F",""))</f>
        <v/>
      </c>
      <c r="U87" s="44">
        <f>IF(OR($B87="",U$75=""),"",IF(AND(NETWORKDAYS(U$75,U$75,'Feriados'!$F$7:$F$22)=1,OR(AND(U$75&gt;='Mapa de férias'!$E$20,U$75&lt;='Mapa de férias'!$F$20),AND(U$75&gt;='Mapa de férias'!$G$20,U$75&lt;='Mapa de férias'!$H$20),AND(U$75&gt;='Mapa de férias'!$I$20,U$75&lt;='Mapa de férias'!$J$20))),"F",""))</f>
        <v/>
      </c>
      <c r="V87" s="44">
        <f>IF(OR($B87="",V$75=""),"",IF(AND(NETWORKDAYS(V$75,V$75,'Feriados'!$F$7:$F$22)=1,OR(AND(V$75&gt;='Mapa de férias'!$E$20,V$75&lt;='Mapa de férias'!$F$20),AND(V$75&gt;='Mapa de férias'!$G$20,V$75&lt;='Mapa de férias'!$H$20),AND(V$75&gt;='Mapa de férias'!$I$20,V$75&lt;='Mapa de férias'!$J$20))),"F",""))</f>
        <v/>
      </c>
      <c r="W87" s="44">
        <f>IF(OR($B87="",W$75=""),"",IF(AND(NETWORKDAYS(W$75,W$75,'Feriados'!$F$7:$F$22)=1,OR(AND(W$75&gt;='Mapa de férias'!$E$20,W$75&lt;='Mapa de férias'!$F$20),AND(W$75&gt;='Mapa de férias'!$G$20,W$75&lt;='Mapa de férias'!$H$20),AND(W$75&gt;='Mapa de férias'!$I$20,W$75&lt;='Mapa de férias'!$J$20))),"F",""))</f>
        <v/>
      </c>
      <c r="X87" s="44">
        <f>IF(OR($B87="",X$75=""),"",IF(AND(NETWORKDAYS(X$75,X$75,'Feriados'!$F$7:$F$22)=1,OR(AND(X$75&gt;='Mapa de férias'!$E$20,X$75&lt;='Mapa de férias'!$F$20),AND(X$75&gt;='Mapa de férias'!$G$20,X$75&lt;='Mapa de férias'!$H$20),AND(X$75&gt;='Mapa de férias'!$I$20,X$75&lt;='Mapa de férias'!$J$20))),"F",""))</f>
        <v/>
      </c>
      <c r="Y87" s="44">
        <f>IF(OR($B87="",Y$75=""),"",IF(AND(NETWORKDAYS(Y$75,Y$75,'Feriados'!$F$7:$F$22)=1,OR(AND(Y$75&gt;='Mapa de férias'!$E$20,Y$75&lt;='Mapa de férias'!$F$20),AND(Y$75&gt;='Mapa de férias'!$G$20,Y$75&lt;='Mapa de férias'!$H$20),AND(Y$75&gt;='Mapa de férias'!$I$20,Y$75&lt;='Mapa de férias'!$J$20))),"F",""))</f>
        <v/>
      </c>
      <c r="Z87" s="44">
        <f>IF(OR($B87="",Z$75=""),"",IF(AND(NETWORKDAYS(Z$75,Z$75,'Feriados'!$F$7:$F$22)=1,OR(AND(Z$75&gt;='Mapa de férias'!$E$20,Z$75&lt;='Mapa de férias'!$F$20),AND(Z$75&gt;='Mapa de férias'!$G$20,Z$75&lt;='Mapa de férias'!$H$20),AND(Z$75&gt;='Mapa de férias'!$I$20,Z$75&lt;='Mapa de férias'!$J$20))),"F",""))</f>
        <v/>
      </c>
      <c r="AA87" s="44">
        <f>IF(OR($B87="",AA$75=""),"",IF(AND(NETWORKDAYS(AA$75,AA$75,'Feriados'!$F$7:$F$22)=1,OR(AND(AA$75&gt;='Mapa de férias'!$E$20,AA$75&lt;='Mapa de férias'!$F$20),AND(AA$75&gt;='Mapa de férias'!$G$20,AA$75&lt;='Mapa de férias'!$H$20),AND(AA$75&gt;='Mapa de férias'!$I$20,AA$75&lt;='Mapa de férias'!$J$20))),"F",""))</f>
        <v/>
      </c>
      <c r="AB87" s="44">
        <f>IF(OR($B87="",AB$75=""),"",IF(AND(NETWORKDAYS(AB$75,AB$75,'Feriados'!$F$7:$F$22)=1,OR(AND(AB$75&gt;='Mapa de férias'!$E$20,AB$75&lt;='Mapa de férias'!$F$20),AND(AB$75&gt;='Mapa de férias'!$G$20,AB$75&lt;='Mapa de férias'!$H$20),AND(AB$75&gt;='Mapa de férias'!$I$20,AB$75&lt;='Mapa de férias'!$J$20))),"F",""))</f>
        <v/>
      </c>
      <c r="AC87" s="44">
        <f>IF(OR($B87="",AC$75=""),"",IF(AND(NETWORKDAYS(AC$75,AC$75,'Feriados'!$F$7:$F$22)=1,OR(AND(AC$75&gt;='Mapa de férias'!$E$20,AC$75&lt;='Mapa de férias'!$F$20),AND(AC$75&gt;='Mapa de férias'!$G$20,AC$75&lt;='Mapa de férias'!$H$20),AND(AC$75&gt;='Mapa de férias'!$I$20,AC$75&lt;='Mapa de férias'!$J$20))),"F",""))</f>
        <v/>
      </c>
      <c r="AD87" s="44">
        <f>IF(OR($B87="",AD$75=""),"",IF(AND(NETWORKDAYS(AD$75,AD$75,'Feriados'!$F$7:$F$22)=1,OR(AND(AD$75&gt;='Mapa de férias'!$E$20,AD$75&lt;='Mapa de férias'!$F$20),AND(AD$75&gt;='Mapa de férias'!$G$20,AD$75&lt;='Mapa de férias'!$H$20),AND(AD$75&gt;='Mapa de férias'!$I$20,AD$75&lt;='Mapa de férias'!$J$20))),"F",""))</f>
        <v/>
      </c>
      <c r="AE87" s="44">
        <f>IF(OR($B87="",AE$75=""),"",IF(AND(NETWORKDAYS(AE$75,AE$75,'Feriados'!$F$7:$F$22)=1,OR(AND(AE$75&gt;='Mapa de férias'!$E$20,AE$75&lt;='Mapa de férias'!$F$20),AND(AE$75&gt;='Mapa de férias'!$G$20,AE$75&lt;='Mapa de férias'!$H$20),AND(AE$75&gt;='Mapa de férias'!$I$20,AE$75&lt;='Mapa de férias'!$J$20))),"F",""))</f>
        <v/>
      </c>
      <c r="AF87" s="44">
        <f>IF(OR($B87="",AF$75=""),"",IF(AND(NETWORKDAYS(AF$75,AF$75,'Feriados'!$F$7:$F$22)=1,OR(AND(AF$75&gt;='Mapa de férias'!$E$20,AF$75&lt;='Mapa de férias'!$F$20),AND(AF$75&gt;='Mapa de férias'!$G$20,AF$75&lt;='Mapa de férias'!$H$20),AND(AF$75&gt;='Mapa de férias'!$I$20,AF$75&lt;='Mapa de férias'!$J$20))),"F",""))</f>
        <v/>
      </c>
      <c r="AG87" s="44">
        <f>IF(OR($B87="",AG$75=""),"",IF(AND(NETWORKDAYS(AG$75,AG$75,'Feriados'!$F$7:$F$22)=1,OR(AND(AG$75&gt;='Mapa de férias'!$E$20,AG$75&lt;='Mapa de férias'!$F$20),AND(AG$75&gt;='Mapa de férias'!$G$20,AG$75&lt;='Mapa de férias'!$H$20),AND(AG$75&gt;='Mapa de férias'!$I$20,AG$75&lt;='Mapa de férias'!$J$20))),"F",""))</f>
        <v/>
      </c>
      <c r="AH87" s="45">
        <f>IF($B87="","",COUNTIF(C87:AG87,"F"))</f>
        <v/>
      </c>
    </row>
    <row r="88" ht="15" customHeight="1">
      <c r="A88" s="42" t="n">
        <v>12</v>
      </c>
      <c r="B88" s="43">
        <f>IF('Mapa de férias'!$B$21="","",'Mapa de férias'!$B$21)</f>
        <v/>
      </c>
      <c r="C88" s="44">
        <f>IF(OR($B88="",C$75=""),"",IF(AND(NETWORKDAYS(C$75,C$75,'Feriados'!$F$7:$F$22)=1,OR(AND(C$75&gt;='Mapa de férias'!$E$21,C$75&lt;='Mapa de férias'!$F$21),AND(C$75&gt;='Mapa de férias'!$G$21,C$75&lt;='Mapa de férias'!$H$21),AND(C$75&gt;='Mapa de férias'!$I$21,C$75&lt;='Mapa de férias'!$J$21))),"F",""))</f>
        <v/>
      </c>
      <c r="D88" s="44">
        <f>IF(OR($B88="",D$75=""),"",IF(AND(NETWORKDAYS(D$75,D$75,'Feriados'!$F$7:$F$22)=1,OR(AND(D$75&gt;='Mapa de férias'!$E$21,D$75&lt;='Mapa de férias'!$F$21),AND(D$75&gt;='Mapa de férias'!$G$21,D$75&lt;='Mapa de férias'!$H$21),AND(D$75&gt;='Mapa de férias'!$I$21,D$75&lt;='Mapa de férias'!$J$21))),"F",""))</f>
        <v/>
      </c>
      <c r="E88" s="44">
        <f>IF(OR($B88="",E$75=""),"",IF(AND(NETWORKDAYS(E$75,E$75,'Feriados'!$F$7:$F$22)=1,OR(AND(E$75&gt;='Mapa de férias'!$E$21,E$75&lt;='Mapa de férias'!$F$21),AND(E$75&gt;='Mapa de férias'!$G$21,E$75&lt;='Mapa de férias'!$H$21),AND(E$75&gt;='Mapa de férias'!$I$21,E$75&lt;='Mapa de férias'!$J$21))),"F",""))</f>
        <v/>
      </c>
      <c r="F88" s="44">
        <f>IF(OR($B88="",F$75=""),"",IF(AND(NETWORKDAYS(F$75,F$75,'Feriados'!$F$7:$F$22)=1,OR(AND(F$75&gt;='Mapa de férias'!$E$21,F$75&lt;='Mapa de férias'!$F$21),AND(F$75&gt;='Mapa de férias'!$G$21,F$75&lt;='Mapa de férias'!$H$21),AND(F$75&gt;='Mapa de férias'!$I$21,F$75&lt;='Mapa de férias'!$J$21))),"F",""))</f>
        <v/>
      </c>
      <c r="G88" s="44">
        <f>IF(OR($B88="",G$75=""),"",IF(AND(NETWORKDAYS(G$75,G$75,'Feriados'!$F$7:$F$22)=1,OR(AND(G$75&gt;='Mapa de férias'!$E$21,G$75&lt;='Mapa de férias'!$F$21),AND(G$75&gt;='Mapa de férias'!$G$21,G$75&lt;='Mapa de férias'!$H$21),AND(G$75&gt;='Mapa de férias'!$I$21,G$75&lt;='Mapa de férias'!$J$21))),"F",""))</f>
        <v/>
      </c>
      <c r="H88" s="44">
        <f>IF(OR($B88="",H$75=""),"",IF(AND(NETWORKDAYS(H$75,H$75,'Feriados'!$F$7:$F$22)=1,OR(AND(H$75&gt;='Mapa de férias'!$E$21,H$75&lt;='Mapa de férias'!$F$21),AND(H$75&gt;='Mapa de férias'!$G$21,H$75&lt;='Mapa de férias'!$H$21),AND(H$75&gt;='Mapa de férias'!$I$21,H$75&lt;='Mapa de férias'!$J$21))),"F",""))</f>
        <v/>
      </c>
      <c r="I88" s="44">
        <f>IF(OR($B88="",I$75=""),"",IF(AND(NETWORKDAYS(I$75,I$75,'Feriados'!$F$7:$F$22)=1,OR(AND(I$75&gt;='Mapa de férias'!$E$21,I$75&lt;='Mapa de férias'!$F$21),AND(I$75&gt;='Mapa de férias'!$G$21,I$75&lt;='Mapa de férias'!$H$21),AND(I$75&gt;='Mapa de férias'!$I$21,I$75&lt;='Mapa de férias'!$J$21))),"F",""))</f>
        <v/>
      </c>
      <c r="J88" s="44">
        <f>IF(OR($B88="",J$75=""),"",IF(AND(NETWORKDAYS(J$75,J$75,'Feriados'!$F$7:$F$22)=1,OR(AND(J$75&gt;='Mapa de férias'!$E$21,J$75&lt;='Mapa de férias'!$F$21),AND(J$75&gt;='Mapa de férias'!$G$21,J$75&lt;='Mapa de férias'!$H$21),AND(J$75&gt;='Mapa de férias'!$I$21,J$75&lt;='Mapa de férias'!$J$21))),"F",""))</f>
        <v/>
      </c>
      <c r="K88" s="44">
        <f>IF(OR($B88="",K$75=""),"",IF(AND(NETWORKDAYS(K$75,K$75,'Feriados'!$F$7:$F$22)=1,OR(AND(K$75&gt;='Mapa de férias'!$E$21,K$75&lt;='Mapa de férias'!$F$21),AND(K$75&gt;='Mapa de férias'!$G$21,K$75&lt;='Mapa de férias'!$H$21),AND(K$75&gt;='Mapa de férias'!$I$21,K$75&lt;='Mapa de férias'!$J$21))),"F",""))</f>
        <v/>
      </c>
      <c r="L88" s="44">
        <f>IF(OR($B88="",L$75=""),"",IF(AND(NETWORKDAYS(L$75,L$75,'Feriados'!$F$7:$F$22)=1,OR(AND(L$75&gt;='Mapa de férias'!$E$21,L$75&lt;='Mapa de férias'!$F$21),AND(L$75&gt;='Mapa de férias'!$G$21,L$75&lt;='Mapa de férias'!$H$21),AND(L$75&gt;='Mapa de férias'!$I$21,L$75&lt;='Mapa de férias'!$J$21))),"F",""))</f>
        <v/>
      </c>
      <c r="M88" s="44">
        <f>IF(OR($B88="",M$75=""),"",IF(AND(NETWORKDAYS(M$75,M$75,'Feriados'!$F$7:$F$22)=1,OR(AND(M$75&gt;='Mapa de férias'!$E$21,M$75&lt;='Mapa de férias'!$F$21),AND(M$75&gt;='Mapa de férias'!$G$21,M$75&lt;='Mapa de férias'!$H$21),AND(M$75&gt;='Mapa de férias'!$I$21,M$75&lt;='Mapa de férias'!$J$21))),"F",""))</f>
        <v/>
      </c>
      <c r="N88" s="44">
        <f>IF(OR($B88="",N$75=""),"",IF(AND(NETWORKDAYS(N$75,N$75,'Feriados'!$F$7:$F$22)=1,OR(AND(N$75&gt;='Mapa de férias'!$E$21,N$75&lt;='Mapa de férias'!$F$21),AND(N$75&gt;='Mapa de férias'!$G$21,N$75&lt;='Mapa de férias'!$H$21),AND(N$75&gt;='Mapa de férias'!$I$21,N$75&lt;='Mapa de férias'!$J$21))),"F",""))</f>
        <v/>
      </c>
      <c r="O88" s="44">
        <f>IF(OR($B88="",O$75=""),"",IF(AND(NETWORKDAYS(O$75,O$75,'Feriados'!$F$7:$F$22)=1,OR(AND(O$75&gt;='Mapa de férias'!$E$21,O$75&lt;='Mapa de férias'!$F$21),AND(O$75&gt;='Mapa de férias'!$G$21,O$75&lt;='Mapa de férias'!$H$21),AND(O$75&gt;='Mapa de férias'!$I$21,O$75&lt;='Mapa de férias'!$J$21))),"F",""))</f>
        <v/>
      </c>
      <c r="P88" s="44">
        <f>IF(OR($B88="",P$75=""),"",IF(AND(NETWORKDAYS(P$75,P$75,'Feriados'!$F$7:$F$22)=1,OR(AND(P$75&gt;='Mapa de férias'!$E$21,P$75&lt;='Mapa de férias'!$F$21),AND(P$75&gt;='Mapa de férias'!$G$21,P$75&lt;='Mapa de férias'!$H$21),AND(P$75&gt;='Mapa de férias'!$I$21,P$75&lt;='Mapa de férias'!$J$21))),"F",""))</f>
        <v/>
      </c>
      <c r="Q88" s="44">
        <f>IF(OR($B88="",Q$75=""),"",IF(AND(NETWORKDAYS(Q$75,Q$75,'Feriados'!$F$7:$F$22)=1,OR(AND(Q$75&gt;='Mapa de férias'!$E$21,Q$75&lt;='Mapa de férias'!$F$21),AND(Q$75&gt;='Mapa de férias'!$G$21,Q$75&lt;='Mapa de férias'!$H$21),AND(Q$75&gt;='Mapa de férias'!$I$21,Q$75&lt;='Mapa de férias'!$J$21))),"F",""))</f>
        <v/>
      </c>
      <c r="R88" s="44">
        <f>IF(OR($B88="",R$75=""),"",IF(AND(NETWORKDAYS(R$75,R$75,'Feriados'!$F$7:$F$22)=1,OR(AND(R$75&gt;='Mapa de férias'!$E$21,R$75&lt;='Mapa de férias'!$F$21),AND(R$75&gt;='Mapa de férias'!$G$21,R$75&lt;='Mapa de férias'!$H$21),AND(R$75&gt;='Mapa de férias'!$I$21,R$75&lt;='Mapa de férias'!$J$21))),"F",""))</f>
        <v/>
      </c>
      <c r="S88" s="44">
        <f>IF(OR($B88="",S$75=""),"",IF(AND(NETWORKDAYS(S$75,S$75,'Feriados'!$F$7:$F$22)=1,OR(AND(S$75&gt;='Mapa de férias'!$E$21,S$75&lt;='Mapa de férias'!$F$21),AND(S$75&gt;='Mapa de férias'!$G$21,S$75&lt;='Mapa de férias'!$H$21),AND(S$75&gt;='Mapa de férias'!$I$21,S$75&lt;='Mapa de férias'!$J$21))),"F",""))</f>
        <v/>
      </c>
      <c r="T88" s="44">
        <f>IF(OR($B88="",T$75=""),"",IF(AND(NETWORKDAYS(T$75,T$75,'Feriados'!$F$7:$F$22)=1,OR(AND(T$75&gt;='Mapa de férias'!$E$21,T$75&lt;='Mapa de férias'!$F$21),AND(T$75&gt;='Mapa de férias'!$G$21,T$75&lt;='Mapa de férias'!$H$21),AND(T$75&gt;='Mapa de férias'!$I$21,T$75&lt;='Mapa de férias'!$J$21))),"F",""))</f>
        <v/>
      </c>
      <c r="U88" s="44">
        <f>IF(OR($B88="",U$75=""),"",IF(AND(NETWORKDAYS(U$75,U$75,'Feriados'!$F$7:$F$22)=1,OR(AND(U$75&gt;='Mapa de férias'!$E$21,U$75&lt;='Mapa de férias'!$F$21),AND(U$75&gt;='Mapa de férias'!$G$21,U$75&lt;='Mapa de férias'!$H$21),AND(U$75&gt;='Mapa de férias'!$I$21,U$75&lt;='Mapa de férias'!$J$21))),"F",""))</f>
        <v/>
      </c>
      <c r="V88" s="44">
        <f>IF(OR($B88="",V$75=""),"",IF(AND(NETWORKDAYS(V$75,V$75,'Feriados'!$F$7:$F$22)=1,OR(AND(V$75&gt;='Mapa de férias'!$E$21,V$75&lt;='Mapa de férias'!$F$21),AND(V$75&gt;='Mapa de férias'!$G$21,V$75&lt;='Mapa de férias'!$H$21),AND(V$75&gt;='Mapa de férias'!$I$21,V$75&lt;='Mapa de férias'!$J$21))),"F",""))</f>
        <v/>
      </c>
      <c r="W88" s="44">
        <f>IF(OR($B88="",W$75=""),"",IF(AND(NETWORKDAYS(W$75,W$75,'Feriados'!$F$7:$F$22)=1,OR(AND(W$75&gt;='Mapa de férias'!$E$21,W$75&lt;='Mapa de férias'!$F$21),AND(W$75&gt;='Mapa de férias'!$G$21,W$75&lt;='Mapa de férias'!$H$21),AND(W$75&gt;='Mapa de férias'!$I$21,W$75&lt;='Mapa de férias'!$J$21))),"F",""))</f>
        <v/>
      </c>
      <c r="X88" s="44">
        <f>IF(OR($B88="",X$75=""),"",IF(AND(NETWORKDAYS(X$75,X$75,'Feriados'!$F$7:$F$22)=1,OR(AND(X$75&gt;='Mapa de férias'!$E$21,X$75&lt;='Mapa de férias'!$F$21),AND(X$75&gt;='Mapa de férias'!$G$21,X$75&lt;='Mapa de férias'!$H$21),AND(X$75&gt;='Mapa de férias'!$I$21,X$75&lt;='Mapa de férias'!$J$21))),"F",""))</f>
        <v/>
      </c>
      <c r="Y88" s="44">
        <f>IF(OR($B88="",Y$75=""),"",IF(AND(NETWORKDAYS(Y$75,Y$75,'Feriados'!$F$7:$F$22)=1,OR(AND(Y$75&gt;='Mapa de férias'!$E$21,Y$75&lt;='Mapa de férias'!$F$21),AND(Y$75&gt;='Mapa de férias'!$G$21,Y$75&lt;='Mapa de férias'!$H$21),AND(Y$75&gt;='Mapa de férias'!$I$21,Y$75&lt;='Mapa de férias'!$J$21))),"F",""))</f>
        <v/>
      </c>
      <c r="Z88" s="44">
        <f>IF(OR($B88="",Z$75=""),"",IF(AND(NETWORKDAYS(Z$75,Z$75,'Feriados'!$F$7:$F$22)=1,OR(AND(Z$75&gt;='Mapa de férias'!$E$21,Z$75&lt;='Mapa de férias'!$F$21),AND(Z$75&gt;='Mapa de férias'!$G$21,Z$75&lt;='Mapa de férias'!$H$21),AND(Z$75&gt;='Mapa de férias'!$I$21,Z$75&lt;='Mapa de férias'!$J$21))),"F",""))</f>
        <v/>
      </c>
      <c r="AA88" s="44">
        <f>IF(OR($B88="",AA$75=""),"",IF(AND(NETWORKDAYS(AA$75,AA$75,'Feriados'!$F$7:$F$22)=1,OR(AND(AA$75&gt;='Mapa de férias'!$E$21,AA$75&lt;='Mapa de férias'!$F$21),AND(AA$75&gt;='Mapa de férias'!$G$21,AA$75&lt;='Mapa de férias'!$H$21),AND(AA$75&gt;='Mapa de férias'!$I$21,AA$75&lt;='Mapa de férias'!$J$21))),"F",""))</f>
        <v/>
      </c>
      <c r="AB88" s="44">
        <f>IF(OR($B88="",AB$75=""),"",IF(AND(NETWORKDAYS(AB$75,AB$75,'Feriados'!$F$7:$F$22)=1,OR(AND(AB$75&gt;='Mapa de férias'!$E$21,AB$75&lt;='Mapa de férias'!$F$21),AND(AB$75&gt;='Mapa de férias'!$G$21,AB$75&lt;='Mapa de férias'!$H$21),AND(AB$75&gt;='Mapa de férias'!$I$21,AB$75&lt;='Mapa de férias'!$J$21))),"F",""))</f>
        <v/>
      </c>
      <c r="AC88" s="44">
        <f>IF(OR($B88="",AC$75=""),"",IF(AND(NETWORKDAYS(AC$75,AC$75,'Feriados'!$F$7:$F$22)=1,OR(AND(AC$75&gt;='Mapa de férias'!$E$21,AC$75&lt;='Mapa de férias'!$F$21),AND(AC$75&gt;='Mapa de férias'!$G$21,AC$75&lt;='Mapa de férias'!$H$21),AND(AC$75&gt;='Mapa de férias'!$I$21,AC$75&lt;='Mapa de férias'!$J$21))),"F",""))</f>
        <v/>
      </c>
      <c r="AD88" s="44">
        <f>IF(OR($B88="",AD$75=""),"",IF(AND(NETWORKDAYS(AD$75,AD$75,'Feriados'!$F$7:$F$22)=1,OR(AND(AD$75&gt;='Mapa de férias'!$E$21,AD$75&lt;='Mapa de férias'!$F$21),AND(AD$75&gt;='Mapa de férias'!$G$21,AD$75&lt;='Mapa de férias'!$H$21),AND(AD$75&gt;='Mapa de férias'!$I$21,AD$75&lt;='Mapa de férias'!$J$21))),"F",""))</f>
        <v/>
      </c>
      <c r="AE88" s="44">
        <f>IF(OR($B88="",AE$75=""),"",IF(AND(NETWORKDAYS(AE$75,AE$75,'Feriados'!$F$7:$F$22)=1,OR(AND(AE$75&gt;='Mapa de férias'!$E$21,AE$75&lt;='Mapa de férias'!$F$21),AND(AE$75&gt;='Mapa de férias'!$G$21,AE$75&lt;='Mapa de férias'!$H$21),AND(AE$75&gt;='Mapa de férias'!$I$21,AE$75&lt;='Mapa de férias'!$J$21))),"F",""))</f>
        <v/>
      </c>
      <c r="AF88" s="44">
        <f>IF(OR($B88="",AF$75=""),"",IF(AND(NETWORKDAYS(AF$75,AF$75,'Feriados'!$F$7:$F$22)=1,OR(AND(AF$75&gt;='Mapa de férias'!$E$21,AF$75&lt;='Mapa de férias'!$F$21),AND(AF$75&gt;='Mapa de férias'!$G$21,AF$75&lt;='Mapa de férias'!$H$21),AND(AF$75&gt;='Mapa de férias'!$I$21,AF$75&lt;='Mapa de férias'!$J$21))),"F",""))</f>
        <v/>
      </c>
      <c r="AG88" s="44">
        <f>IF(OR($B88="",AG$75=""),"",IF(AND(NETWORKDAYS(AG$75,AG$75,'Feriados'!$F$7:$F$22)=1,OR(AND(AG$75&gt;='Mapa de férias'!$E$21,AG$75&lt;='Mapa de férias'!$F$21),AND(AG$75&gt;='Mapa de férias'!$G$21,AG$75&lt;='Mapa de férias'!$H$21),AND(AG$75&gt;='Mapa de férias'!$I$21,AG$75&lt;='Mapa de férias'!$J$21))),"F",""))</f>
        <v/>
      </c>
      <c r="AH88" s="45">
        <f>IF($B88="","",COUNTIF(C88:AG88,"F"))</f>
        <v/>
      </c>
    </row>
    <row r="89" ht="15" customHeight="1">
      <c r="A89" s="42" t="n">
        <v>13</v>
      </c>
      <c r="B89" s="43">
        <f>IF('Mapa de férias'!$B$22="","",'Mapa de férias'!$B$22)</f>
        <v/>
      </c>
      <c r="C89" s="44">
        <f>IF(OR($B89="",C$75=""),"",IF(AND(NETWORKDAYS(C$75,C$75,'Feriados'!$F$7:$F$22)=1,OR(AND(C$75&gt;='Mapa de férias'!$E$22,C$75&lt;='Mapa de férias'!$F$22),AND(C$75&gt;='Mapa de férias'!$G$22,C$75&lt;='Mapa de férias'!$H$22),AND(C$75&gt;='Mapa de férias'!$I$22,C$75&lt;='Mapa de férias'!$J$22))),"F",""))</f>
        <v/>
      </c>
      <c r="D89" s="44">
        <f>IF(OR($B89="",D$75=""),"",IF(AND(NETWORKDAYS(D$75,D$75,'Feriados'!$F$7:$F$22)=1,OR(AND(D$75&gt;='Mapa de férias'!$E$22,D$75&lt;='Mapa de férias'!$F$22),AND(D$75&gt;='Mapa de férias'!$G$22,D$75&lt;='Mapa de férias'!$H$22),AND(D$75&gt;='Mapa de férias'!$I$22,D$75&lt;='Mapa de férias'!$J$22))),"F",""))</f>
        <v/>
      </c>
      <c r="E89" s="44">
        <f>IF(OR($B89="",E$75=""),"",IF(AND(NETWORKDAYS(E$75,E$75,'Feriados'!$F$7:$F$22)=1,OR(AND(E$75&gt;='Mapa de férias'!$E$22,E$75&lt;='Mapa de férias'!$F$22),AND(E$75&gt;='Mapa de férias'!$G$22,E$75&lt;='Mapa de férias'!$H$22),AND(E$75&gt;='Mapa de férias'!$I$22,E$75&lt;='Mapa de férias'!$J$22))),"F",""))</f>
        <v/>
      </c>
      <c r="F89" s="44">
        <f>IF(OR($B89="",F$75=""),"",IF(AND(NETWORKDAYS(F$75,F$75,'Feriados'!$F$7:$F$22)=1,OR(AND(F$75&gt;='Mapa de férias'!$E$22,F$75&lt;='Mapa de férias'!$F$22),AND(F$75&gt;='Mapa de férias'!$G$22,F$75&lt;='Mapa de férias'!$H$22),AND(F$75&gt;='Mapa de férias'!$I$22,F$75&lt;='Mapa de férias'!$J$22))),"F",""))</f>
        <v/>
      </c>
      <c r="G89" s="44">
        <f>IF(OR($B89="",G$75=""),"",IF(AND(NETWORKDAYS(G$75,G$75,'Feriados'!$F$7:$F$22)=1,OR(AND(G$75&gt;='Mapa de férias'!$E$22,G$75&lt;='Mapa de férias'!$F$22),AND(G$75&gt;='Mapa de férias'!$G$22,G$75&lt;='Mapa de férias'!$H$22),AND(G$75&gt;='Mapa de férias'!$I$22,G$75&lt;='Mapa de férias'!$J$22))),"F",""))</f>
        <v/>
      </c>
      <c r="H89" s="44">
        <f>IF(OR($B89="",H$75=""),"",IF(AND(NETWORKDAYS(H$75,H$75,'Feriados'!$F$7:$F$22)=1,OR(AND(H$75&gt;='Mapa de férias'!$E$22,H$75&lt;='Mapa de férias'!$F$22),AND(H$75&gt;='Mapa de férias'!$G$22,H$75&lt;='Mapa de férias'!$H$22),AND(H$75&gt;='Mapa de férias'!$I$22,H$75&lt;='Mapa de férias'!$J$22))),"F",""))</f>
        <v/>
      </c>
      <c r="I89" s="44">
        <f>IF(OR($B89="",I$75=""),"",IF(AND(NETWORKDAYS(I$75,I$75,'Feriados'!$F$7:$F$22)=1,OR(AND(I$75&gt;='Mapa de férias'!$E$22,I$75&lt;='Mapa de férias'!$F$22),AND(I$75&gt;='Mapa de férias'!$G$22,I$75&lt;='Mapa de férias'!$H$22),AND(I$75&gt;='Mapa de férias'!$I$22,I$75&lt;='Mapa de férias'!$J$22))),"F",""))</f>
        <v/>
      </c>
      <c r="J89" s="44">
        <f>IF(OR($B89="",J$75=""),"",IF(AND(NETWORKDAYS(J$75,J$75,'Feriados'!$F$7:$F$22)=1,OR(AND(J$75&gt;='Mapa de férias'!$E$22,J$75&lt;='Mapa de férias'!$F$22),AND(J$75&gt;='Mapa de férias'!$G$22,J$75&lt;='Mapa de férias'!$H$22),AND(J$75&gt;='Mapa de férias'!$I$22,J$75&lt;='Mapa de férias'!$J$22))),"F",""))</f>
        <v/>
      </c>
      <c r="K89" s="44">
        <f>IF(OR($B89="",K$75=""),"",IF(AND(NETWORKDAYS(K$75,K$75,'Feriados'!$F$7:$F$22)=1,OR(AND(K$75&gt;='Mapa de férias'!$E$22,K$75&lt;='Mapa de férias'!$F$22),AND(K$75&gt;='Mapa de férias'!$G$22,K$75&lt;='Mapa de férias'!$H$22),AND(K$75&gt;='Mapa de férias'!$I$22,K$75&lt;='Mapa de férias'!$J$22))),"F",""))</f>
        <v/>
      </c>
      <c r="L89" s="44">
        <f>IF(OR($B89="",L$75=""),"",IF(AND(NETWORKDAYS(L$75,L$75,'Feriados'!$F$7:$F$22)=1,OR(AND(L$75&gt;='Mapa de férias'!$E$22,L$75&lt;='Mapa de férias'!$F$22),AND(L$75&gt;='Mapa de férias'!$G$22,L$75&lt;='Mapa de férias'!$H$22),AND(L$75&gt;='Mapa de férias'!$I$22,L$75&lt;='Mapa de férias'!$J$22))),"F",""))</f>
        <v/>
      </c>
      <c r="M89" s="44">
        <f>IF(OR($B89="",M$75=""),"",IF(AND(NETWORKDAYS(M$75,M$75,'Feriados'!$F$7:$F$22)=1,OR(AND(M$75&gt;='Mapa de férias'!$E$22,M$75&lt;='Mapa de férias'!$F$22),AND(M$75&gt;='Mapa de férias'!$G$22,M$75&lt;='Mapa de férias'!$H$22),AND(M$75&gt;='Mapa de férias'!$I$22,M$75&lt;='Mapa de férias'!$J$22))),"F",""))</f>
        <v/>
      </c>
      <c r="N89" s="44">
        <f>IF(OR($B89="",N$75=""),"",IF(AND(NETWORKDAYS(N$75,N$75,'Feriados'!$F$7:$F$22)=1,OR(AND(N$75&gt;='Mapa de férias'!$E$22,N$75&lt;='Mapa de férias'!$F$22),AND(N$75&gt;='Mapa de férias'!$G$22,N$75&lt;='Mapa de férias'!$H$22),AND(N$75&gt;='Mapa de férias'!$I$22,N$75&lt;='Mapa de férias'!$J$22))),"F",""))</f>
        <v/>
      </c>
      <c r="O89" s="44">
        <f>IF(OR($B89="",O$75=""),"",IF(AND(NETWORKDAYS(O$75,O$75,'Feriados'!$F$7:$F$22)=1,OR(AND(O$75&gt;='Mapa de férias'!$E$22,O$75&lt;='Mapa de férias'!$F$22),AND(O$75&gt;='Mapa de férias'!$G$22,O$75&lt;='Mapa de férias'!$H$22),AND(O$75&gt;='Mapa de férias'!$I$22,O$75&lt;='Mapa de férias'!$J$22))),"F",""))</f>
        <v/>
      </c>
      <c r="P89" s="44">
        <f>IF(OR($B89="",P$75=""),"",IF(AND(NETWORKDAYS(P$75,P$75,'Feriados'!$F$7:$F$22)=1,OR(AND(P$75&gt;='Mapa de férias'!$E$22,P$75&lt;='Mapa de férias'!$F$22),AND(P$75&gt;='Mapa de férias'!$G$22,P$75&lt;='Mapa de férias'!$H$22),AND(P$75&gt;='Mapa de férias'!$I$22,P$75&lt;='Mapa de férias'!$J$22))),"F",""))</f>
        <v/>
      </c>
      <c r="Q89" s="44">
        <f>IF(OR($B89="",Q$75=""),"",IF(AND(NETWORKDAYS(Q$75,Q$75,'Feriados'!$F$7:$F$22)=1,OR(AND(Q$75&gt;='Mapa de férias'!$E$22,Q$75&lt;='Mapa de férias'!$F$22),AND(Q$75&gt;='Mapa de férias'!$G$22,Q$75&lt;='Mapa de férias'!$H$22),AND(Q$75&gt;='Mapa de férias'!$I$22,Q$75&lt;='Mapa de férias'!$J$22))),"F",""))</f>
        <v/>
      </c>
      <c r="R89" s="44">
        <f>IF(OR($B89="",R$75=""),"",IF(AND(NETWORKDAYS(R$75,R$75,'Feriados'!$F$7:$F$22)=1,OR(AND(R$75&gt;='Mapa de férias'!$E$22,R$75&lt;='Mapa de férias'!$F$22),AND(R$75&gt;='Mapa de férias'!$G$22,R$75&lt;='Mapa de férias'!$H$22),AND(R$75&gt;='Mapa de férias'!$I$22,R$75&lt;='Mapa de férias'!$J$22))),"F",""))</f>
        <v/>
      </c>
      <c r="S89" s="44">
        <f>IF(OR($B89="",S$75=""),"",IF(AND(NETWORKDAYS(S$75,S$75,'Feriados'!$F$7:$F$22)=1,OR(AND(S$75&gt;='Mapa de férias'!$E$22,S$75&lt;='Mapa de férias'!$F$22),AND(S$75&gt;='Mapa de férias'!$G$22,S$75&lt;='Mapa de férias'!$H$22),AND(S$75&gt;='Mapa de férias'!$I$22,S$75&lt;='Mapa de férias'!$J$22))),"F",""))</f>
        <v/>
      </c>
      <c r="T89" s="44">
        <f>IF(OR($B89="",T$75=""),"",IF(AND(NETWORKDAYS(T$75,T$75,'Feriados'!$F$7:$F$22)=1,OR(AND(T$75&gt;='Mapa de férias'!$E$22,T$75&lt;='Mapa de férias'!$F$22),AND(T$75&gt;='Mapa de férias'!$G$22,T$75&lt;='Mapa de férias'!$H$22),AND(T$75&gt;='Mapa de férias'!$I$22,T$75&lt;='Mapa de férias'!$J$22))),"F",""))</f>
        <v/>
      </c>
      <c r="U89" s="44">
        <f>IF(OR($B89="",U$75=""),"",IF(AND(NETWORKDAYS(U$75,U$75,'Feriados'!$F$7:$F$22)=1,OR(AND(U$75&gt;='Mapa de férias'!$E$22,U$75&lt;='Mapa de férias'!$F$22),AND(U$75&gt;='Mapa de férias'!$G$22,U$75&lt;='Mapa de férias'!$H$22),AND(U$75&gt;='Mapa de férias'!$I$22,U$75&lt;='Mapa de férias'!$J$22))),"F",""))</f>
        <v/>
      </c>
      <c r="V89" s="44">
        <f>IF(OR($B89="",V$75=""),"",IF(AND(NETWORKDAYS(V$75,V$75,'Feriados'!$F$7:$F$22)=1,OR(AND(V$75&gt;='Mapa de férias'!$E$22,V$75&lt;='Mapa de férias'!$F$22),AND(V$75&gt;='Mapa de férias'!$G$22,V$75&lt;='Mapa de férias'!$H$22),AND(V$75&gt;='Mapa de férias'!$I$22,V$75&lt;='Mapa de férias'!$J$22))),"F",""))</f>
        <v/>
      </c>
      <c r="W89" s="44">
        <f>IF(OR($B89="",W$75=""),"",IF(AND(NETWORKDAYS(W$75,W$75,'Feriados'!$F$7:$F$22)=1,OR(AND(W$75&gt;='Mapa de férias'!$E$22,W$75&lt;='Mapa de férias'!$F$22),AND(W$75&gt;='Mapa de férias'!$G$22,W$75&lt;='Mapa de férias'!$H$22),AND(W$75&gt;='Mapa de férias'!$I$22,W$75&lt;='Mapa de férias'!$J$22))),"F",""))</f>
        <v/>
      </c>
      <c r="X89" s="44">
        <f>IF(OR($B89="",X$75=""),"",IF(AND(NETWORKDAYS(X$75,X$75,'Feriados'!$F$7:$F$22)=1,OR(AND(X$75&gt;='Mapa de férias'!$E$22,X$75&lt;='Mapa de férias'!$F$22),AND(X$75&gt;='Mapa de férias'!$G$22,X$75&lt;='Mapa de férias'!$H$22),AND(X$75&gt;='Mapa de férias'!$I$22,X$75&lt;='Mapa de férias'!$J$22))),"F",""))</f>
        <v/>
      </c>
      <c r="Y89" s="44">
        <f>IF(OR($B89="",Y$75=""),"",IF(AND(NETWORKDAYS(Y$75,Y$75,'Feriados'!$F$7:$F$22)=1,OR(AND(Y$75&gt;='Mapa de férias'!$E$22,Y$75&lt;='Mapa de férias'!$F$22),AND(Y$75&gt;='Mapa de férias'!$G$22,Y$75&lt;='Mapa de férias'!$H$22),AND(Y$75&gt;='Mapa de férias'!$I$22,Y$75&lt;='Mapa de férias'!$J$22))),"F",""))</f>
        <v/>
      </c>
      <c r="Z89" s="44">
        <f>IF(OR($B89="",Z$75=""),"",IF(AND(NETWORKDAYS(Z$75,Z$75,'Feriados'!$F$7:$F$22)=1,OR(AND(Z$75&gt;='Mapa de férias'!$E$22,Z$75&lt;='Mapa de férias'!$F$22),AND(Z$75&gt;='Mapa de férias'!$G$22,Z$75&lt;='Mapa de férias'!$H$22),AND(Z$75&gt;='Mapa de férias'!$I$22,Z$75&lt;='Mapa de férias'!$J$22))),"F",""))</f>
        <v/>
      </c>
      <c r="AA89" s="44">
        <f>IF(OR($B89="",AA$75=""),"",IF(AND(NETWORKDAYS(AA$75,AA$75,'Feriados'!$F$7:$F$22)=1,OR(AND(AA$75&gt;='Mapa de férias'!$E$22,AA$75&lt;='Mapa de férias'!$F$22),AND(AA$75&gt;='Mapa de férias'!$G$22,AA$75&lt;='Mapa de férias'!$H$22),AND(AA$75&gt;='Mapa de férias'!$I$22,AA$75&lt;='Mapa de férias'!$J$22))),"F",""))</f>
        <v/>
      </c>
      <c r="AB89" s="44">
        <f>IF(OR($B89="",AB$75=""),"",IF(AND(NETWORKDAYS(AB$75,AB$75,'Feriados'!$F$7:$F$22)=1,OR(AND(AB$75&gt;='Mapa de férias'!$E$22,AB$75&lt;='Mapa de férias'!$F$22),AND(AB$75&gt;='Mapa de férias'!$G$22,AB$75&lt;='Mapa de férias'!$H$22),AND(AB$75&gt;='Mapa de férias'!$I$22,AB$75&lt;='Mapa de férias'!$J$22))),"F",""))</f>
        <v/>
      </c>
      <c r="AC89" s="44">
        <f>IF(OR($B89="",AC$75=""),"",IF(AND(NETWORKDAYS(AC$75,AC$75,'Feriados'!$F$7:$F$22)=1,OR(AND(AC$75&gt;='Mapa de férias'!$E$22,AC$75&lt;='Mapa de férias'!$F$22),AND(AC$75&gt;='Mapa de férias'!$G$22,AC$75&lt;='Mapa de férias'!$H$22),AND(AC$75&gt;='Mapa de férias'!$I$22,AC$75&lt;='Mapa de férias'!$J$22))),"F",""))</f>
        <v/>
      </c>
      <c r="AD89" s="44">
        <f>IF(OR($B89="",AD$75=""),"",IF(AND(NETWORKDAYS(AD$75,AD$75,'Feriados'!$F$7:$F$22)=1,OR(AND(AD$75&gt;='Mapa de férias'!$E$22,AD$75&lt;='Mapa de férias'!$F$22),AND(AD$75&gt;='Mapa de férias'!$G$22,AD$75&lt;='Mapa de férias'!$H$22),AND(AD$75&gt;='Mapa de férias'!$I$22,AD$75&lt;='Mapa de férias'!$J$22))),"F",""))</f>
        <v/>
      </c>
      <c r="AE89" s="44">
        <f>IF(OR($B89="",AE$75=""),"",IF(AND(NETWORKDAYS(AE$75,AE$75,'Feriados'!$F$7:$F$22)=1,OR(AND(AE$75&gt;='Mapa de férias'!$E$22,AE$75&lt;='Mapa de férias'!$F$22),AND(AE$75&gt;='Mapa de férias'!$G$22,AE$75&lt;='Mapa de férias'!$H$22),AND(AE$75&gt;='Mapa de férias'!$I$22,AE$75&lt;='Mapa de férias'!$J$22))),"F",""))</f>
        <v/>
      </c>
      <c r="AF89" s="44">
        <f>IF(OR($B89="",AF$75=""),"",IF(AND(NETWORKDAYS(AF$75,AF$75,'Feriados'!$F$7:$F$22)=1,OR(AND(AF$75&gt;='Mapa de férias'!$E$22,AF$75&lt;='Mapa de férias'!$F$22),AND(AF$75&gt;='Mapa de férias'!$G$22,AF$75&lt;='Mapa de férias'!$H$22),AND(AF$75&gt;='Mapa de férias'!$I$22,AF$75&lt;='Mapa de férias'!$J$22))),"F",""))</f>
        <v/>
      </c>
      <c r="AG89" s="44">
        <f>IF(OR($B89="",AG$75=""),"",IF(AND(NETWORKDAYS(AG$75,AG$75,'Feriados'!$F$7:$F$22)=1,OR(AND(AG$75&gt;='Mapa de férias'!$E$22,AG$75&lt;='Mapa de férias'!$F$22),AND(AG$75&gt;='Mapa de férias'!$G$22,AG$75&lt;='Mapa de férias'!$H$22),AND(AG$75&gt;='Mapa de férias'!$I$22,AG$75&lt;='Mapa de férias'!$J$22))),"F",""))</f>
        <v/>
      </c>
      <c r="AH89" s="45">
        <f>IF($B89="","",COUNTIF(C89:AG89,"F"))</f>
        <v/>
      </c>
    </row>
    <row r="90" ht="15" customHeight="1">
      <c r="A90" s="42" t="n">
        <v>14</v>
      </c>
      <c r="B90" s="43">
        <f>IF('Mapa de férias'!$B$23="","",'Mapa de férias'!$B$23)</f>
        <v/>
      </c>
      <c r="C90" s="44">
        <f>IF(OR($B90="",C$75=""),"",IF(AND(NETWORKDAYS(C$75,C$75,'Feriados'!$F$7:$F$22)=1,OR(AND(C$75&gt;='Mapa de férias'!$E$23,C$75&lt;='Mapa de férias'!$F$23),AND(C$75&gt;='Mapa de férias'!$G$23,C$75&lt;='Mapa de férias'!$H$23),AND(C$75&gt;='Mapa de férias'!$I$23,C$75&lt;='Mapa de férias'!$J$23))),"F",""))</f>
        <v/>
      </c>
      <c r="D90" s="44">
        <f>IF(OR($B90="",D$75=""),"",IF(AND(NETWORKDAYS(D$75,D$75,'Feriados'!$F$7:$F$22)=1,OR(AND(D$75&gt;='Mapa de férias'!$E$23,D$75&lt;='Mapa de férias'!$F$23),AND(D$75&gt;='Mapa de férias'!$G$23,D$75&lt;='Mapa de férias'!$H$23),AND(D$75&gt;='Mapa de férias'!$I$23,D$75&lt;='Mapa de férias'!$J$23))),"F",""))</f>
        <v/>
      </c>
      <c r="E90" s="44">
        <f>IF(OR($B90="",E$75=""),"",IF(AND(NETWORKDAYS(E$75,E$75,'Feriados'!$F$7:$F$22)=1,OR(AND(E$75&gt;='Mapa de férias'!$E$23,E$75&lt;='Mapa de férias'!$F$23),AND(E$75&gt;='Mapa de férias'!$G$23,E$75&lt;='Mapa de férias'!$H$23),AND(E$75&gt;='Mapa de férias'!$I$23,E$75&lt;='Mapa de férias'!$J$23))),"F",""))</f>
        <v/>
      </c>
      <c r="F90" s="44">
        <f>IF(OR($B90="",F$75=""),"",IF(AND(NETWORKDAYS(F$75,F$75,'Feriados'!$F$7:$F$22)=1,OR(AND(F$75&gt;='Mapa de férias'!$E$23,F$75&lt;='Mapa de férias'!$F$23),AND(F$75&gt;='Mapa de férias'!$G$23,F$75&lt;='Mapa de férias'!$H$23),AND(F$75&gt;='Mapa de férias'!$I$23,F$75&lt;='Mapa de férias'!$J$23))),"F",""))</f>
        <v/>
      </c>
      <c r="G90" s="44">
        <f>IF(OR($B90="",G$75=""),"",IF(AND(NETWORKDAYS(G$75,G$75,'Feriados'!$F$7:$F$22)=1,OR(AND(G$75&gt;='Mapa de férias'!$E$23,G$75&lt;='Mapa de férias'!$F$23),AND(G$75&gt;='Mapa de férias'!$G$23,G$75&lt;='Mapa de férias'!$H$23),AND(G$75&gt;='Mapa de férias'!$I$23,G$75&lt;='Mapa de férias'!$J$23))),"F",""))</f>
        <v/>
      </c>
      <c r="H90" s="44">
        <f>IF(OR($B90="",H$75=""),"",IF(AND(NETWORKDAYS(H$75,H$75,'Feriados'!$F$7:$F$22)=1,OR(AND(H$75&gt;='Mapa de férias'!$E$23,H$75&lt;='Mapa de férias'!$F$23),AND(H$75&gt;='Mapa de férias'!$G$23,H$75&lt;='Mapa de férias'!$H$23),AND(H$75&gt;='Mapa de férias'!$I$23,H$75&lt;='Mapa de férias'!$J$23))),"F",""))</f>
        <v/>
      </c>
      <c r="I90" s="44">
        <f>IF(OR($B90="",I$75=""),"",IF(AND(NETWORKDAYS(I$75,I$75,'Feriados'!$F$7:$F$22)=1,OR(AND(I$75&gt;='Mapa de férias'!$E$23,I$75&lt;='Mapa de férias'!$F$23),AND(I$75&gt;='Mapa de férias'!$G$23,I$75&lt;='Mapa de férias'!$H$23),AND(I$75&gt;='Mapa de férias'!$I$23,I$75&lt;='Mapa de férias'!$J$23))),"F",""))</f>
        <v/>
      </c>
      <c r="J90" s="44">
        <f>IF(OR($B90="",J$75=""),"",IF(AND(NETWORKDAYS(J$75,J$75,'Feriados'!$F$7:$F$22)=1,OR(AND(J$75&gt;='Mapa de férias'!$E$23,J$75&lt;='Mapa de férias'!$F$23),AND(J$75&gt;='Mapa de férias'!$G$23,J$75&lt;='Mapa de férias'!$H$23),AND(J$75&gt;='Mapa de férias'!$I$23,J$75&lt;='Mapa de férias'!$J$23))),"F",""))</f>
        <v/>
      </c>
      <c r="K90" s="44">
        <f>IF(OR($B90="",K$75=""),"",IF(AND(NETWORKDAYS(K$75,K$75,'Feriados'!$F$7:$F$22)=1,OR(AND(K$75&gt;='Mapa de férias'!$E$23,K$75&lt;='Mapa de férias'!$F$23),AND(K$75&gt;='Mapa de férias'!$G$23,K$75&lt;='Mapa de férias'!$H$23),AND(K$75&gt;='Mapa de férias'!$I$23,K$75&lt;='Mapa de férias'!$J$23))),"F",""))</f>
        <v/>
      </c>
      <c r="L90" s="44">
        <f>IF(OR($B90="",L$75=""),"",IF(AND(NETWORKDAYS(L$75,L$75,'Feriados'!$F$7:$F$22)=1,OR(AND(L$75&gt;='Mapa de férias'!$E$23,L$75&lt;='Mapa de férias'!$F$23),AND(L$75&gt;='Mapa de férias'!$G$23,L$75&lt;='Mapa de férias'!$H$23),AND(L$75&gt;='Mapa de férias'!$I$23,L$75&lt;='Mapa de férias'!$J$23))),"F",""))</f>
        <v/>
      </c>
      <c r="M90" s="44">
        <f>IF(OR($B90="",M$75=""),"",IF(AND(NETWORKDAYS(M$75,M$75,'Feriados'!$F$7:$F$22)=1,OR(AND(M$75&gt;='Mapa de férias'!$E$23,M$75&lt;='Mapa de férias'!$F$23),AND(M$75&gt;='Mapa de férias'!$G$23,M$75&lt;='Mapa de férias'!$H$23),AND(M$75&gt;='Mapa de férias'!$I$23,M$75&lt;='Mapa de férias'!$J$23))),"F",""))</f>
        <v/>
      </c>
      <c r="N90" s="44">
        <f>IF(OR($B90="",N$75=""),"",IF(AND(NETWORKDAYS(N$75,N$75,'Feriados'!$F$7:$F$22)=1,OR(AND(N$75&gt;='Mapa de férias'!$E$23,N$75&lt;='Mapa de férias'!$F$23),AND(N$75&gt;='Mapa de férias'!$G$23,N$75&lt;='Mapa de férias'!$H$23),AND(N$75&gt;='Mapa de férias'!$I$23,N$75&lt;='Mapa de férias'!$J$23))),"F",""))</f>
        <v/>
      </c>
      <c r="O90" s="44">
        <f>IF(OR($B90="",O$75=""),"",IF(AND(NETWORKDAYS(O$75,O$75,'Feriados'!$F$7:$F$22)=1,OR(AND(O$75&gt;='Mapa de férias'!$E$23,O$75&lt;='Mapa de férias'!$F$23),AND(O$75&gt;='Mapa de férias'!$G$23,O$75&lt;='Mapa de férias'!$H$23),AND(O$75&gt;='Mapa de férias'!$I$23,O$75&lt;='Mapa de férias'!$J$23))),"F",""))</f>
        <v/>
      </c>
      <c r="P90" s="44">
        <f>IF(OR($B90="",P$75=""),"",IF(AND(NETWORKDAYS(P$75,P$75,'Feriados'!$F$7:$F$22)=1,OR(AND(P$75&gt;='Mapa de férias'!$E$23,P$75&lt;='Mapa de férias'!$F$23),AND(P$75&gt;='Mapa de férias'!$G$23,P$75&lt;='Mapa de férias'!$H$23),AND(P$75&gt;='Mapa de férias'!$I$23,P$75&lt;='Mapa de férias'!$J$23))),"F",""))</f>
        <v/>
      </c>
      <c r="Q90" s="44">
        <f>IF(OR($B90="",Q$75=""),"",IF(AND(NETWORKDAYS(Q$75,Q$75,'Feriados'!$F$7:$F$22)=1,OR(AND(Q$75&gt;='Mapa de férias'!$E$23,Q$75&lt;='Mapa de férias'!$F$23),AND(Q$75&gt;='Mapa de férias'!$G$23,Q$75&lt;='Mapa de férias'!$H$23),AND(Q$75&gt;='Mapa de férias'!$I$23,Q$75&lt;='Mapa de férias'!$J$23))),"F",""))</f>
        <v/>
      </c>
      <c r="R90" s="44">
        <f>IF(OR($B90="",R$75=""),"",IF(AND(NETWORKDAYS(R$75,R$75,'Feriados'!$F$7:$F$22)=1,OR(AND(R$75&gt;='Mapa de férias'!$E$23,R$75&lt;='Mapa de férias'!$F$23),AND(R$75&gt;='Mapa de férias'!$G$23,R$75&lt;='Mapa de férias'!$H$23),AND(R$75&gt;='Mapa de férias'!$I$23,R$75&lt;='Mapa de férias'!$J$23))),"F",""))</f>
        <v/>
      </c>
      <c r="S90" s="44">
        <f>IF(OR($B90="",S$75=""),"",IF(AND(NETWORKDAYS(S$75,S$75,'Feriados'!$F$7:$F$22)=1,OR(AND(S$75&gt;='Mapa de férias'!$E$23,S$75&lt;='Mapa de férias'!$F$23),AND(S$75&gt;='Mapa de férias'!$G$23,S$75&lt;='Mapa de férias'!$H$23),AND(S$75&gt;='Mapa de férias'!$I$23,S$75&lt;='Mapa de férias'!$J$23))),"F",""))</f>
        <v/>
      </c>
      <c r="T90" s="44">
        <f>IF(OR($B90="",T$75=""),"",IF(AND(NETWORKDAYS(T$75,T$75,'Feriados'!$F$7:$F$22)=1,OR(AND(T$75&gt;='Mapa de férias'!$E$23,T$75&lt;='Mapa de férias'!$F$23),AND(T$75&gt;='Mapa de férias'!$G$23,T$75&lt;='Mapa de férias'!$H$23),AND(T$75&gt;='Mapa de férias'!$I$23,T$75&lt;='Mapa de férias'!$J$23))),"F",""))</f>
        <v/>
      </c>
      <c r="U90" s="44">
        <f>IF(OR($B90="",U$75=""),"",IF(AND(NETWORKDAYS(U$75,U$75,'Feriados'!$F$7:$F$22)=1,OR(AND(U$75&gt;='Mapa de férias'!$E$23,U$75&lt;='Mapa de férias'!$F$23),AND(U$75&gt;='Mapa de férias'!$G$23,U$75&lt;='Mapa de férias'!$H$23),AND(U$75&gt;='Mapa de férias'!$I$23,U$75&lt;='Mapa de férias'!$J$23))),"F",""))</f>
        <v/>
      </c>
      <c r="V90" s="44">
        <f>IF(OR($B90="",V$75=""),"",IF(AND(NETWORKDAYS(V$75,V$75,'Feriados'!$F$7:$F$22)=1,OR(AND(V$75&gt;='Mapa de férias'!$E$23,V$75&lt;='Mapa de férias'!$F$23),AND(V$75&gt;='Mapa de férias'!$G$23,V$75&lt;='Mapa de férias'!$H$23),AND(V$75&gt;='Mapa de férias'!$I$23,V$75&lt;='Mapa de férias'!$J$23))),"F",""))</f>
        <v/>
      </c>
      <c r="W90" s="44">
        <f>IF(OR($B90="",W$75=""),"",IF(AND(NETWORKDAYS(W$75,W$75,'Feriados'!$F$7:$F$22)=1,OR(AND(W$75&gt;='Mapa de férias'!$E$23,W$75&lt;='Mapa de férias'!$F$23),AND(W$75&gt;='Mapa de férias'!$G$23,W$75&lt;='Mapa de férias'!$H$23),AND(W$75&gt;='Mapa de férias'!$I$23,W$75&lt;='Mapa de férias'!$J$23))),"F",""))</f>
        <v/>
      </c>
      <c r="X90" s="44">
        <f>IF(OR($B90="",X$75=""),"",IF(AND(NETWORKDAYS(X$75,X$75,'Feriados'!$F$7:$F$22)=1,OR(AND(X$75&gt;='Mapa de férias'!$E$23,X$75&lt;='Mapa de férias'!$F$23),AND(X$75&gt;='Mapa de férias'!$G$23,X$75&lt;='Mapa de férias'!$H$23),AND(X$75&gt;='Mapa de férias'!$I$23,X$75&lt;='Mapa de férias'!$J$23))),"F",""))</f>
        <v/>
      </c>
      <c r="Y90" s="44">
        <f>IF(OR($B90="",Y$75=""),"",IF(AND(NETWORKDAYS(Y$75,Y$75,'Feriados'!$F$7:$F$22)=1,OR(AND(Y$75&gt;='Mapa de férias'!$E$23,Y$75&lt;='Mapa de férias'!$F$23),AND(Y$75&gt;='Mapa de férias'!$G$23,Y$75&lt;='Mapa de férias'!$H$23),AND(Y$75&gt;='Mapa de férias'!$I$23,Y$75&lt;='Mapa de férias'!$J$23))),"F",""))</f>
        <v/>
      </c>
      <c r="Z90" s="44">
        <f>IF(OR($B90="",Z$75=""),"",IF(AND(NETWORKDAYS(Z$75,Z$75,'Feriados'!$F$7:$F$22)=1,OR(AND(Z$75&gt;='Mapa de férias'!$E$23,Z$75&lt;='Mapa de férias'!$F$23),AND(Z$75&gt;='Mapa de férias'!$G$23,Z$75&lt;='Mapa de férias'!$H$23),AND(Z$75&gt;='Mapa de férias'!$I$23,Z$75&lt;='Mapa de férias'!$J$23))),"F",""))</f>
        <v/>
      </c>
      <c r="AA90" s="44">
        <f>IF(OR($B90="",AA$75=""),"",IF(AND(NETWORKDAYS(AA$75,AA$75,'Feriados'!$F$7:$F$22)=1,OR(AND(AA$75&gt;='Mapa de férias'!$E$23,AA$75&lt;='Mapa de férias'!$F$23),AND(AA$75&gt;='Mapa de férias'!$G$23,AA$75&lt;='Mapa de férias'!$H$23),AND(AA$75&gt;='Mapa de férias'!$I$23,AA$75&lt;='Mapa de férias'!$J$23))),"F",""))</f>
        <v/>
      </c>
      <c r="AB90" s="44">
        <f>IF(OR($B90="",AB$75=""),"",IF(AND(NETWORKDAYS(AB$75,AB$75,'Feriados'!$F$7:$F$22)=1,OR(AND(AB$75&gt;='Mapa de férias'!$E$23,AB$75&lt;='Mapa de férias'!$F$23),AND(AB$75&gt;='Mapa de férias'!$G$23,AB$75&lt;='Mapa de férias'!$H$23),AND(AB$75&gt;='Mapa de férias'!$I$23,AB$75&lt;='Mapa de férias'!$J$23))),"F",""))</f>
        <v/>
      </c>
      <c r="AC90" s="44">
        <f>IF(OR($B90="",AC$75=""),"",IF(AND(NETWORKDAYS(AC$75,AC$75,'Feriados'!$F$7:$F$22)=1,OR(AND(AC$75&gt;='Mapa de férias'!$E$23,AC$75&lt;='Mapa de férias'!$F$23),AND(AC$75&gt;='Mapa de férias'!$G$23,AC$75&lt;='Mapa de férias'!$H$23),AND(AC$75&gt;='Mapa de férias'!$I$23,AC$75&lt;='Mapa de férias'!$J$23))),"F",""))</f>
        <v/>
      </c>
      <c r="AD90" s="44">
        <f>IF(OR($B90="",AD$75=""),"",IF(AND(NETWORKDAYS(AD$75,AD$75,'Feriados'!$F$7:$F$22)=1,OR(AND(AD$75&gt;='Mapa de férias'!$E$23,AD$75&lt;='Mapa de férias'!$F$23),AND(AD$75&gt;='Mapa de férias'!$G$23,AD$75&lt;='Mapa de férias'!$H$23),AND(AD$75&gt;='Mapa de férias'!$I$23,AD$75&lt;='Mapa de férias'!$J$23))),"F",""))</f>
        <v/>
      </c>
      <c r="AE90" s="44">
        <f>IF(OR($B90="",AE$75=""),"",IF(AND(NETWORKDAYS(AE$75,AE$75,'Feriados'!$F$7:$F$22)=1,OR(AND(AE$75&gt;='Mapa de férias'!$E$23,AE$75&lt;='Mapa de férias'!$F$23),AND(AE$75&gt;='Mapa de férias'!$G$23,AE$75&lt;='Mapa de férias'!$H$23),AND(AE$75&gt;='Mapa de férias'!$I$23,AE$75&lt;='Mapa de férias'!$J$23))),"F",""))</f>
        <v/>
      </c>
      <c r="AF90" s="44">
        <f>IF(OR($B90="",AF$75=""),"",IF(AND(NETWORKDAYS(AF$75,AF$75,'Feriados'!$F$7:$F$22)=1,OR(AND(AF$75&gt;='Mapa de férias'!$E$23,AF$75&lt;='Mapa de férias'!$F$23),AND(AF$75&gt;='Mapa de férias'!$G$23,AF$75&lt;='Mapa de férias'!$H$23),AND(AF$75&gt;='Mapa de férias'!$I$23,AF$75&lt;='Mapa de férias'!$J$23))),"F",""))</f>
        <v/>
      </c>
      <c r="AG90" s="44">
        <f>IF(OR($B90="",AG$75=""),"",IF(AND(NETWORKDAYS(AG$75,AG$75,'Feriados'!$F$7:$F$22)=1,OR(AND(AG$75&gt;='Mapa de férias'!$E$23,AG$75&lt;='Mapa de férias'!$F$23),AND(AG$75&gt;='Mapa de férias'!$G$23,AG$75&lt;='Mapa de férias'!$H$23),AND(AG$75&gt;='Mapa de férias'!$I$23,AG$75&lt;='Mapa de férias'!$J$23))),"F",""))</f>
        <v/>
      </c>
      <c r="AH90" s="45">
        <f>IF($B90="","",COUNTIF(C90:AG90,"F"))</f>
        <v/>
      </c>
    </row>
    <row r="91" ht="15" customHeight="1">
      <c r="A91" s="42" t="n">
        <v>15</v>
      </c>
      <c r="B91" s="43">
        <f>IF('Mapa de férias'!$B$24="","",'Mapa de férias'!$B$24)</f>
        <v/>
      </c>
      <c r="C91" s="44">
        <f>IF(OR($B91="",C$75=""),"",IF(AND(NETWORKDAYS(C$75,C$75,'Feriados'!$F$7:$F$22)=1,OR(AND(C$75&gt;='Mapa de férias'!$E$24,C$75&lt;='Mapa de férias'!$F$24),AND(C$75&gt;='Mapa de férias'!$G$24,C$75&lt;='Mapa de férias'!$H$24),AND(C$75&gt;='Mapa de férias'!$I$24,C$75&lt;='Mapa de férias'!$J$24))),"F",""))</f>
        <v/>
      </c>
      <c r="D91" s="44">
        <f>IF(OR($B91="",D$75=""),"",IF(AND(NETWORKDAYS(D$75,D$75,'Feriados'!$F$7:$F$22)=1,OR(AND(D$75&gt;='Mapa de férias'!$E$24,D$75&lt;='Mapa de férias'!$F$24),AND(D$75&gt;='Mapa de férias'!$G$24,D$75&lt;='Mapa de férias'!$H$24),AND(D$75&gt;='Mapa de férias'!$I$24,D$75&lt;='Mapa de férias'!$J$24))),"F",""))</f>
        <v/>
      </c>
      <c r="E91" s="44">
        <f>IF(OR($B91="",E$75=""),"",IF(AND(NETWORKDAYS(E$75,E$75,'Feriados'!$F$7:$F$22)=1,OR(AND(E$75&gt;='Mapa de férias'!$E$24,E$75&lt;='Mapa de férias'!$F$24),AND(E$75&gt;='Mapa de férias'!$G$24,E$75&lt;='Mapa de férias'!$H$24),AND(E$75&gt;='Mapa de férias'!$I$24,E$75&lt;='Mapa de férias'!$J$24))),"F",""))</f>
        <v/>
      </c>
      <c r="F91" s="44">
        <f>IF(OR($B91="",F$75=""),"",IF(AND(NETWORKDAYS(F$75,F$75,'Feriados'!$F$7:$F$22)=1,OR(AND(F$75&gt;='Mapa de férias'!$E$24,F$75&lt;='Mapa de férias'!$F$24),AND(F$75&gt;='Mapa de férias'!$G$24,F$75&lt;='Mapa de férias'!$H$24),AND(F$75&gt;='Mapa de férias'!$I$24,F$75&lt;='Mapa de férias'!$J$24))),"F",""))</f>
        <v/>
      </c>
      <c r="G91" s="44">
        <f>IF(OR($B91="",G$75=""),"",IF(AND(NETWORKDAYS(G$75,G$75,'Feriados'!$F$7:$F$22)=1,OR(AND(G$75&gt;='Mapa de férias'!$E$24,G$75&lt;='Mapa de férias'!$F$24),AND(G$75&gt;='Mapa de férias'!$G$24,G$75&lt;='Mapa de férias'!$H$24),AND(G$75&gt;='Mapa de férias'!$I$24,G$75&lt;='Mapa de férias'!$J$24))),"F",""))</f>
        <v/>
      </c>
      <c r="H91" s="44">
        <f>IF(OR($B91="",H$75=""),"",IF(AND(NETWORKDAYS(H$75,H$75,'Feriados'!$F$7:$F$22)=1,OR(AND(H$75&gt;='Mapa de férias'!$E$24,H$75&lt;='Mapa de férias'!$F$24),AND(H$75&gt;='Mapa de férias'!$G$24,H$75&lt;='Mapa de férias'!$H$24),AND(H$75&gt;='Mapa de férias'!$I$24,H$75&lt;='Mapa de férias'!$J$24))),"F",""))</f>
        <v/>
      </c>
      <c r="I91" s="44">
        <f>IF(OR($B91="",I$75=""),"",IF(AND(NETWORKDAYS(I$75,I$75,'Feriados'!$F$7:$F$22)=1,OR(AND(I$75&gt;='Mapa de férias'!$E$24,I$75&lt;='Mapa de férias'!$F$24),AND(I$75&gt;='Mapa de férias'!$G$24,I$75&lt;='Mapa de férias'!$H$24),AND(I$75&gt;='Mapa de férias'!$I$24,I$75&lt;='Mapa de férias'!$J$24))),"F",""))</f>
        <v/>
      </c>
      <c r="J91" s="44">
        <f>IF(OR($B91="",J$75=""),"",IF(AND(NETWORKDAYS(J$75,J$75,'Feriados'!$F$7:$F$22)=1,OR(AND(J$75&gt;='Mapa de férias'!$E$24,J$75&lt;='Mapa de férias'!$F$24),AND(J$75&gt;='Mapa de férias'!$G$24,J$75&lt;='Mapa de férias'!$H$24),AND(J$75&gt;='Mapa de férias'!$I$24,J$75&lt;='Mapa de férias'!$J$24))),"F",""))</f>
        <v/>
      </c>
      <c r="K91" s="44">
        <f>IF(OR($B91="",K$75=""),"",IF(AND(NETWORKDAYS(K$75,K$75,'Feriados'!$F$7:$F$22)=1,OR(AND(K$75&gt;='Mapa de férias'!$E$24,K$75&lt;='Mapa de férias'!$F$24),AND(K$75&gt;='Mapa de férias'!$G$24,K$75&lt;='Mapa de férias'!$H$24),AND(K$75&gt;='Mapa de férias'!$I$24,K$75&lt;='Mapa de férias'!$J$24))),"F",""))</f>
        <v/>
      </c>
      <c r="L91" s="44">
        <f>IF(OR($B91="",L$75=""),"",IF(AND(NETWORKDAYS(L$75,L$75,'Feriados'!$F$7:$F$22)=1,OR(AND(L$75&gt;='Mapa de férias'!$E$24,L$75&lt;='Mapa de férias'!$F$24),AND(L$75&gt;='Mapa de férias'!$G$24,L$75&lt;='Mapa de férias'!$H$24),AND(L$75&gt;='Mapa de férias'!$I$24,L$75&lt;='Mapa de férias'!$J$24))),"F",""))</f>
        <v/>
      </c>
      <c r="M91" s="44">
        <f>IF(OR($B91="",M$75=""),"",IF(AND(NETWORKDAYS(M$75,M$75,'Feriados'!$F$7:$F$22)=1,OR(AND(M$75&gt;='Mapa de férias'!$E$24,M$75&lt;='Mapa de férias'!$F$24),AND(M$75&gt;='Mapa de férias'!$G$24,M$75&lt;='Mapa de férias'!$H$24),AND(M$75&gt;='Mapa de férias'!$I$24,M$75&lt;='Mapa de férias'!$J$24))),"F",""))</f>
        <v/>
      </c>
      <c r="N91" s="44">
        <f>IF(OR($B91="",N$75=""),"",IF(AND(NETWORKDAYS(N$75,N$75,'Feriados'!$F$7:$F$22)=1,OR(AND(N$75&gt;='Mapa de férias'!$E$24,N$75&lt;='Mapa de férias'!$F$24),AND(N$75&gt;='Mapa de férias'!$G$24,N$75&lt;='Mapa de férias'!$H$24),AND(N$75&gt;='Mapa de férias'!$I$24,N$75&lt;='Mapa de férias'!$J$24))),"F",""))</f>
        <v/>
      </c>
      <c r="O91" s="44">
        <f>IF(OR($B91="",O$75=""),"",IF(AND(NETWORKDAYS(O$75,O$75,'Feriados'!$F$7:$F$22)=1,OR(AND(O$75&gt;='Mapa de férias'!$E$24,O$75&lt;='Mapa de férias'!$F$24),AND(O$75&gt;='Mapa de férias'!$G$24,O$75&lt;='Mapa de férias'!$H$24),AND(O$75&gt;='Mapa de férias'!$I$24,O$75&lt;='Mapa de férias'!$J$24))),"F",""))</f>
        <v/>
      </c>
      <c r="P91" s="44">
        <f>IF(OR($B91="",P$75=""),"",IF(AND(NETWORKDAYS(P$75,P$75,'Feriados'!$F$7:$F$22)=1,OR(AND(P$75&gt;='Mapa de férias'!$E$24,P$75&lt;='Mapa de férias'!$F$24),AND(P$75&gt;='Mapa de férias'!$G$24,P$75&lt;='Mapa de férias'!$H$24),AND(P$75&gt;='Mapa de férias'!$I$24,P$75&lt;='Mapa de férias'!$J$24))),"F",""))</f>
        <v/>
      </c>
      <c r="Q91" s="44">
        <f>IF(OR($B91="",Q$75=""),"",IF(AND(NETWORKDAYS(Q$75,Q$75,'Feriados'!$F$7:$F$22)=1,OR(AND(Q$75&gt;='Mapa de férias'!$E$24,Q$75&lt;='Mapa de férias'!$F$24),AND(Q$75&gt;='Mapa de férias'!$G$24,Q$75&lt;='Mapa de férias'!$H$24),AND(Q$75&gt;='Mapa de férias'!$I$24,Q$75&lt;='Mapa de férias'!$J$24))),"F",""))</f>
        <v/>
      </c>
      <c r="R91" s="44">
        <f>IF(OR($B91="",R$75=""),"",IF(AND(NETWORKDAYS(R$75,R$75,'Feriados'!$F$7:$F$22)=1,OR(AND(R$75&gt;='Mapa de férias'!$E$24,R$75&lt;='Mapa de férias'!$F$24),AND(R$75&gt;='Mapa de férias'!$G$24,R$75&lt;='Mapa de férias'!$H$24),AND(R$75&gt;='Mapa de férias'!$I$24,R$75&lt;='Mapa de férias'!$J$24))),"F",""))</f>
        <v/>
      </c>
      <c r="S91" s="44">
        <f>IF(OR($B91="",S$75=""),"",IF(AND(NETWORKDAYS(S$75,S$75,'Feriados'!$F$7:$F$22)=1,OR(AND(S$75&gt;='Mapa de férias'!$E$24,S$75&lt;='Mapa de férias'!$F$24),AND(S$75&gt;='Mapa de férias'!$G$24,S$75&lt;='Mapa de férias'!$H$24),AND(S$75&gt;='Mapa de férias'!$I$24,S$75&lt;='Mapa de férias'!$J$24))),"F",""))</f>
        <v/>
      </c>
      <c r="T91" s="44">
        <f>IF(OR($B91="",T$75=""),"",IF(AND(NETWORKDAYS(T$75,T$75,'Feriados'!$F$7:$F$22)=1,OR(AND(T$75&gt;='Mapa de férias'!$E$24,T$75&lt;='Mapa de férias'!$F$24),AND(T$75&gt;='Mapa de férias'!$G$24,T$75&lt;='Mapa de férias'!$H$24),AND(T$75&gt;='Mapa de férias'!$I$24,T$75&lt;='Mapa de férias'!$J$24))),"F",""))</f>
        <v/>
      </c>
      <c r="U91" s="44">
        <f>IF(OR($B91="",U$75=""),"",IF(AND(NETWORKDAYS(U$75,U$75,'Feriados'!$F$7:$F$22)=1,OR(AND(U$75&gt;='Mapa de férias'!$E$24,U$75&lt;='Mapa de férias'!$F$24),AND(U$75&gt;='Mapa de férias'!$G$24,U$75&lt;='Mapa de férias'!$H$24),AND(U$75&gt;='Mapa de férias'!$I$24,U$75&lt;='Mapa de férias'!$J$24))),"F",""))</f>
        <v/>
      </c>
      <c r="V91" s="44">
        <f>IF(OR($B91="",V$75=""),"",IF(AND(NETWORKDAYS(V$75,V$75,'Feriados'!$F$7:$F$22)=1,OR(AND(V$75&gt;='Mapa de férias'!$E$24,V$75&lt;='Mapa de férias'!$F$24),AND(V$75&gt;='Mapa de férias'!$G$24,V$75&lt;='Mapa de férias'!$H$24),AND(V$75&gt;='Mapa de férias'!$I$24,V$75&lt;='Mapa de férias'!$J$24))),"F",""))</f>
        <v/>
      </c>
      <c r="W91" s="44">
        <f>IF(OR($B91="",W$75=""),"",IF(AND(NETWORKDAYS(W$75,W$75,'Feriados'!$F$7:$F$22)=1,OR(AND(W$75&gt;='Mapa de férias'!$E$24,W$75&lt;='Mapa de férias'!$F$24),AND(W$75&gt;='Mapa de férias'!$G$24,W$75&lt;='Mapa de férias'!$H$24),AND(W$75&gt;='Mapa de férias'!$I$24,W$75&lt;='Mapa de férias'!$J$24))),"F",""))</f>
        <v/>
      </c>
      <c r="X91" s="44">
        <f>IF(OR($B91="",X$75=""),"",IF(AND(NETWORKDAYS(X$75,X$75,'Feriados'!$F$7:$F$22)=1,OR(AND(X$75&gt;='Mapa de férias'!$E$24,X$75&lt;='Mapa de férias'!$F$24),AND(X$75&gt;='Mapa de férias'!$G$24,X$75&lt;='Mapa de férias'!$H$24),AND(X$75&gt;='Mapa de férias'!$I$24,X$75&lt;='Mapa de férias'!$J$24))),"F",""))</f>
        <v/>
      </c>
      <c r="Y91" s="44">
        <f>IF(OR($B91="",Y$75=""),"",IF(AND(NETWORKDAYS(Y$75,Y$75,'Feriados'!$F$7:$F$22)=1,OR(AND(Y$75&gt;='Mapa de férias'!$E$24,Y$75&lt;='Mapa de férias'!$F$24),AND(Y$75&gt;='Mapa de férias'!$G$24,Y$75&lt;='Mapa de férias'!$H$24),AND(Y$75&gt;='Mapa de férias'!$I$24,Y$75&lt;='Mapa de férias'!$J$24))),"F",""))</f>
        <v/>
      </c>
      <c r="Z91" s="44">
        <f>IF(OR($B91="",Z$75=""),"",IF(AND(NETWORKDAYS(Z$75,Z$75,'Feriados'!$F$7:$F$22)=1,OR(AND(Z$75&gt;='Mapa de férias'!$E$24,Z$75&lt;='Mapa de férias'!$F$24),AND(Z$75&gt;='Mapa de férias'!$G$24,Z$75&lt;='Mapa de férias'!$H$24),AND(Z$75&gt;='Mapa de férias'!$I$24,Z$75&lt;='Mapa de férias'!$J$24))),"F",""))</f>
        <v/>
      </c>
      <c r="AA91" s="44">
        <f>IF(OR($B91="",AA$75=""),"",IF(AND(NETWORKDAYS(AA$75,AA$75,'Feriados'!$F$7:$F$22)=1,OR(AND(AA$75&gt;='Mapa de férias'!$E$24,AA$75&lt;='Mapa de férias'!$F$24),AND(AA$75&gt;='Mapa de férias'!$G$24,AA$75&lt;='Mapa de férias'!$H$24),AND(AA$75&gt;='Mapa de férias'!$I$24,AA$75&lt;='Mapa de férias'!$J$24))),"F",""))</f>
        <v/>
      </c>
      <c r="AB91" s="44">
        <f>IF(OR($B91="",AB$75=""),"",IF(AND(NETWORKDAYS(AB$75,AB$75,'Feriados'!$F$7:$F$22)=1,OR(AND(AB$75&gt;='Mapa de férias'!$E$24,AB$75&lt;='Mapa de férias'!$F$24),AND(AB$75&gt;='Mapa de férias'!$G$24,AB$75&lt;='Mapa de férias'!$H$24),AND(AB$75&gt;='Mapa de férias'!$I$24,AB$75&lt;='Mapa de férias'!$J$24))),"F",""))</f>
        <v/>
      </c>
      <c r="AC91" s="44">
        <f>IF(OR($B91="",AC$75=""),"",IF(AND(NETWORKDAYS(AC$75,AC$75,'Feriados'!$F$7:$F$22)=1,OR(AND(AC$75&gt;='Mapa de férias'!$E$24,AC$75&lt;='Mapa de férias'!$F$24),AND(AC$75&gt;='Mapa de férias'!$G$24,AC$75&lt;='Mapa de férias'!$H$24),AND(AC$75&gt;='Mapa de férias'!$I$24,AC$75&lt;='Mapa de férias'!$J$24))),"F",""))</f>
        <v/>
      </c>
      <c r="AD91" s="44">
        <f>IF(OR($B91="",AD$75=""),"",IF(AND(NETWORKDAYS(AD$75,AD$75,'Feriados'!$F$7:$F$22)=1,OR(AND(AD$75&gt;='Mapa de férias'!$E$24,AD$75&lt;='Mapa de férias'!$F$24),AND(AD$75&gt;='Mapa de férias'!$G$24,AD$75&lt;='Mapa de férias'!$H$24),AND(AD$75&gt;='Mapa de férias'!$I$24,AD$75&lt;='Mapa de férias'!$J$24))),"F",""))</f>
        <v/>
      </c>
      <c r="AE91" s="44">
        <f>IF(OR($B91="",AE$75=""),"",IF(AND(NETWORKDAYS(AE$75,AE$75,'Feriados'!$F$7:$F$22)=1,OR(AND(AE$75&gt;='Mapa de férias'!$E$24,AE$75&lt;='Mapa de férias'!$F$24),AND(AE$75&gt;='Mapa de férias'!$G$24,AE$75&lt;='Mapa de férias'!$H$24),AND(AE$75&gt;='Mapa de férias'!$I$24,AE$75&lt;='Mapa de férias'!$J$24))),"F",""))</f>
        <v/>
      </c>
      <c r="AF91" s="44">
        <f>IF(OR($B91="",AF$75=""),"",IF(AND(NETWORKDAYS(AF$75,AF$75,'Feriados'!$F$7:$F$22)=1,OR(AND(AF$75&gt;='Mapa de férias'!$E$24,AF$75&lt;='Mapa de férias'!$F$24),AND(AF$75&gt;='Mapa de férias'!$G$24,AF$75&lt;='Mapa de férias'!$H$24),AND(AF$75&gt;='Mapa de férias'!$I$24,AF$75&lt;='Mapa de férias'!$J$24))),"F",""))</f>
        <v/>
      </c>
      <c r="AG91" s="44">
        <f>IF(OR($B91="",AG$75=""),"",IF(AND(NETWORKDAYS(AG$75,AG$75,'Feriados'!$F$7:$F$22)=1,OR(AND(AG$75&gt;='Mapa de férias'!$E$24,AG$75&lt;='Mapa de férias'!$F$24),AND(AG$75&gt;='Mapa de férias'!$G$24,AG$75&lt;='Mapa de férias'!$H$24),AND(AG$75&gt;='Mapa de férias'!$I$24,AG$75&lt;='Mapa de férias'!$J$24))),"F",""))</f>
        <v/>
      </c>
      <c r="AH91" s="45">
        <f>IF($B91="","",COUNTIF(C91:AG91,"F"))</f>
        <v/>
      </c>
    </row>
    <row r="92" ht="15" customHeight="1">
      <c r="A92" s="42" t="n">
        <v>16</v>
      </c>
      <c r="B92" s="43">
        <f>IF('Mapa de férias'!$B$25="","",'Mapa de férias'!$B$25)</f>
        <v/>
      </c>
      <c r="C92" s="44">
        <f>IF(OR($B92="",C$75=""),"",IF(AND(NETWORKDAYS(C$75,C$75,'Feriados'!$F$7:$F$22)=1,OR(AND(C$75&gt;='Mapa de férias'!$E$25,C$75&lt;='Mapa de férias'!$F$25),AND(C$75&gt;='Mapa de férias'!$G$25,C$75&lt;='Mapa de férias'!$H$25),AND(C$75&gt;='Mapa de férias'!$I$25,C$75&lt;='Mapa de férias'!$J$25))),"F",""))</f>
        <v/>
      </c>
      <c r="D92" s="44">
        <f>IF(OR($B92="",D$75=""),"",IF(AND(NETWORKDAYS(D$75,D$75,'Feriados'!$F$7:$F$22)=1,OR(AND(D$75&gt;='Mapa de férias'!$E$25,D$75&lt;='Mapa de férias'!$F$25),AND(D$75&gt;='Mapa de férias'!$G$25,D$75&lt;='Mapa de férias'!$H$25),AND(D$75&gt;='Mapa de férias'!$I$25,D$75&lt;='Mapa de férias'!$J$25))),"F",""))</f>
        <v/>
      </c>
      <c r="E92" s="44">
        <f>IF(OR($B92="",E$75=""),"",IF(AND(NETWORKDAYS(E$75,E$75,'Feriados'!$F$7:$F$22)=1,OR(AND(E$75&gt;='Mapa de férias'!$E$25,E$75&lt;='Mapa de férias'!$F$25),AND(E$75&gt;='Mapa de férias'!$G$25,E$75&lt;='Mapa de férias'!$H$25),AND(E$75&gt;='Mapa de férias'!$I$25,E$75&lt;='Mapa de férias'!$J$25))),"F",""))</f>
        <v/>
      </c>
      <c r="F92" s="44">
        <f>IF(OR($B92="",F$75=""),"",IF(AND(NETWORKDAYS(F$75,F$75,'Feriados'!$F$7:$F$22)=1,OR(AND(F$75&gt;='Mapa de férias'!$E$25,F$75&lt;='Mapa de férias'!$F$25),AND(F$75&gt;='Mapa de férias'!$G$25,F$75&lt;='Mapa de férias'!$H$25),AND(F$75&gt;='Mapa de férias'!$I$25,F$75&lt;='Mapa de férias'!$J$25))),"F",""))</f>
        <v/>
      </c>
      <c r="G92" s="44">
        <f>IF(OR($B92="",G$75=""),"",IF(AND(NETWORKDAYS(G$75,G$75,'Feriados'!$F$7:$F$22)=1,OR(AND(G$75&gt;='Mapa de férias'!$E$25,G$75&lt;='Mapa de férias'!$F$25),AND(G$75&gt;='Mapa de férias'!$G$25,G$75&lt;='Mapa de férias'!$H$25),AND(G$75&gt;='Mapa de férias'!$I$25,G$75&lt;='Mapa de férias'!$J$25))),"F",""))</f>
        <v/>
      </c>
      <c r="H92" s="44">
        <f>IF(OR($B92="",H$75=""),"",IF(AND(NETWORKDAYS(H$75,H$75,'Feriados'!$F$7:$F$22)=1,OR(AND(H$75&gt;='Mapa de férias'!$E$25,H$75&lt;='Mapa de férias'!$F$25),AND(H$75&gt;='Mapa de férias'!$G$25,H$75&lt;='Mapa de férias'!$H$25),AND(H$75&gt;='Mapa de férias'!$I$25,H$75&lt;='Mapa de férias'!$J$25))),"F",""))</f>
        <v/>
      </c>
      <c r="I92" s="44">
        <f>IF(OR($B92="",I$75=""),"",IF(AND(NETWORKDAYS(I$75,I$75,'Feriados'!$F$7:$F$22)=1,OR(AND(I$75&gt;='Mapa de férias'!$E$25,I$75&lt;='Mapa de férias'!$F$25),AND(I$75&gt;='Mapa de férias'!$G$25,I$75&lt;='Mapa de férias'!$H$25),AND(I$75&gt;='Mapa de férias'!$I$25,I$75&lt;='Mapa de férias'!$J$25))),"F",""))</f>
        <v/>
      </c>
      <c r="J92" s="44">
        <f>IF(OR($B92="",J$75=""),"",IF(AND(NETWORKDAYS(J$75,J$75,'Feriados'!$F$7:$F$22)=1,OR(AND(J$75&gt;='Mapa de férias'!$E$25,J$75&lt;='Mapa de férias'!$F$25),AND(J$75&gt;='Mapa de férias'!$G$25,J$75&lt;='Mapa de férias'!$H$25),AND(J$75&gt;='Mapa de férias'!$I$25,J$75&lt;='Mapa de férias'!$J$25))),"F",""))</f>
        <v/>
      </c>
      <c r="K92" s="44">
        <f>IF(OR($B92="",K$75=""),"",IF(AND(NETWORKDAYS(K$75,K$75,'Feriados'!$F$7:$F$22)=1,OR(AND(K$75&gt;='Mapa de férias'!$E$25,K$75&lt;='Mapa de férias'!$F$25),AND(K$75&gt;='Mapa de férias'!$G$25,K$75&lt;='Mapa de férias'!$H$25),AND(K$75&gt;='Mapa de férias'!$I$25,K$75&lt;='Mapa de férias'!$J$25))),"F",""))</f>
        <v/>
      </c>
      <c r="L92" s="44">
        <f>IF(OR($B92="",L$75=""),"",IF(AND(NETWORKDAYS(L$75,L$75,'Feriados'!$F$7:$F$22)=1,OR(AND(L$75&gt;='Mapa de férias'!$E$25,L$75&lt;='Mapa de férias'!$F$25),AND(L$75&gt;='Mapa de férias'!$G$25,L$75&lt;='Mapa de férias'!$H$25),AND(L$75&gt;='Mapa de férias'!$I$25,L$75&lt;='Mapa de férias'!$J$25))),"F",""))</f>
        <v/>
      </c>
      <c r="M92" s="44">
        <f>IF(OR($B92="",M$75=""),"",IF(AND(NETWORKDAYS(M$75,M$75,'Feriados'!$F$7:$F$22)=1,OR(AND(M$75&gt;='Mapa de férias'!$E$25,M$75&lt;='Mapa de férias'!$F$25),AND(M$75&gt;='Mapa de férias'!$G$25,M$75&lt;='Mapa de férias'!$H$25),AND(M$75&gt;='Mapa de férias'!$I$25,M$75&lt;='Mapa de férias'!$J$25))),"F",""))</f>
        <v/>
      </c>
      <c r="N92" s="44">
        <f>IF(OR($B92="",N$75=""),"",IF(AND(NETWORKDAYS(N$75,N$75,'Feriados'!$F$7:$F$22)=1,OR(AND(N$75&gt;='Mapa de férias'!$E$25,N$75&lt;='Mapa de férias'!$F$25),AND(N$75&gt;='Mapa de férias'!$G$25,N$75&lt;='Mapa de férias'!$H$25),AND(N$75&gt;='Mapa de férias'!$I$25,N$75&lt;='Mapa de férias'!$J$25))),"F",""))</f>
        <v/>
      </c>
      <c r="O92" s="44">
        <f>IF(OR($B92="",O$75=""),"",IF(AND(NETWORKDAYS(O$75,O$75,'Feriados'!$F$7:$F$22)=1,OR(AND(O$75&gt;='Mapa de férias'!$E$25,O$75&lt;='Mapa de férias'!$F$25),AND(O$75&gt;='Mapa de férias'!$G$25,O$75&lt;='Mapa de férias'!$H$25),AND(O$75&gt;='Mapa de férias'!$I$25,O$75&lt;='Mapa de férias'!$J$25))),"F",""))</f>
        <v/>
      </c>
      <c r="P92" s="44">
        <f>IF(OR($B92="",P$75=""),"",IF(AND(NETWORKDAYS(P$75,P$75,'Feriados'!$F$7:$F$22)=1,OR(AND(P$75&gt;='Mapa de férias'!$E$25,P$75&lt;='Mapa de férias'!$F$25),AND(P$75&gt;='Mapa de férias'!$G$25,P$75&lt;='Mapa de férias'!$H$25),AND(P$75&gt;='Mapa de férias'!$I$25,P$75&lt;='Mapa de férias'!$J$25))),"F",""))</f>
        <v/>
      </c>
      <c r="Q92" s="44">
        <f>IF(OR($B92="",Q$75=""),"",IF(AND(NETWORKDAYS(Q$75,Q$75,'Feriados'!$F$7:$F$22)=1,OR(AND(Q$75&gt;='Mapa de férias'!$E$25,Q$75&lt;='Mapa de férias'!$F$25),AND(Q$75&gt;='Mapa de férias'!$G$25,Q$75&lt;='Mapa de férias'!$H$25),AND(Q$75&gt;='Mapa de férias'!$I$25,Q$75&lt;='Mapa de férias'!$J$25))),"F",""))</f>
        <v/>
      </c>
      <c r="R92" s="44">
        <f>IF(OR($B92="",R$75=""),"",IF(AND(NETWORKDAYS(R$75,R$75,'Feriados'!$F$7:$F$22)=1,OR(AND(R$75&gt;='Mapa de férias'!$E$25,R$75&lt;='Mapa de férias'!$F$25),AND(R$75&gt;='Mapa de férias'!$G$25,R$75&lt;='Mapa de férias'!$H$25),AND(R$75&gt;='Mapa de férias'!$I$25,R$75&lt;='Mapa de férias'!$J$25))),"F",""))</f>
        <v/>
      </c>
      <c r="S92" s="44">
        <f>IF(OR($B92="",S$75=""),"",IF(AND(NETWORKDAYS(S$75,S$75,'Feriados'!$F$7:$F$22)=1,OR(AND(S$75&gt;='Mapa de férias'!$E$25,S$75&lt;='Mapa de férias'!$F$25),AND(S$75&gt;='Mapa de férias'!$G$25,S$75&lt;='Mapa de férias'!$H$25),AND(S$75&gt;='Mapa de férias'!$I$25,S$75&lt;='Mapa de férias'!$J$25))),"F",""))</f>
        <v/>
      </c>
      <c r="T92" s="44">
        <f>IF(OR($B92="",T$75=""),"",IF(AND(NETWORKDAYS(T$75,T$75,'Feriados'!$F$7:$F$22)=1,OR(AND(T$75&gt;='Mapa de férias'!$E$25,T$75&lt;='Mapa de férias'!$F$25),AND(T$75&gt;='Mapa de férias'!$G$25,T$75&lt;='Mapa de férias'!$H$25),AND(T$75&gt;='Mapa de férias'!$I$25,T$75&lt;='Mapa de férias'!$J$25))),"F",""))</f>
        <v/>
      </c>
      <c r="U92" s="44">
        <f>IF(OR($B92="",U$75=""),"",IF(AND(NETWORKDAYS(U$75,U$75,'Feriados'!$F$7:$F$22)=1,OR(AND(U$75&gt;='Mapa de férias'!$E$25,U$75&lt;='Mapa de férias'!$F$25),AND(U$75&gt;='Mapa de férias'!$G$25,U$75&lt;='Mapa de férias'!$H$25),AND(U$75&gt;='Mapa de férias'!$I$25,U$75&lt;='Mapa de férias'!$J$25))),"F",""))</f>
        <v/>
      </c>
      <c r="V92" s="44">
        <f>IF(OR($B92="",V$75=""),"",IF(AND(NETWORKDAYS(V$75,V$75,'Feriados'!$F$7:$F$22)=1,OR(AND(V$75&gt;='Mapa de férias'!$E$25,V$75&lt;='Mapa de férias'!$F$25),AND(V$75&gt;='Mapa de férias'!$G$25,V$75&lt;='Mapa de férias'!$H$25),AND(V$75&gt;='Mapa de férias'!$I$25,V$75&lt;='Mapa de férias'!$J$25))),"F",""))</f>
        <v/>
      </c>
      <c r="W92" s="44">
        <f>IF(OR($B92="",W$75=""),"",IF(AND(NETWORKDAYS(W$75,W$75,'Feriados'!$F$7:$F$22)=1,OR(AND(W$75&gt;='Mapa de férias'!$E$25,W$75&lt;='Mapa de férias'!$F$25),AND(W$75&gt;='Mapa de férias'!$G$25,W$75&lt;='Mapa de férias'!$H$25),AND(W$75&gt;='Mapa de férias'!$I$25,W$75&lt;='Mapa de férias'!$J$25))),"F",""))</f>
        <v/>
      </c>
      <c r="X92" s="44">
        <f>IF(OR($B92="",X$75=""),"",IF(AND(NETWORKDAYS(X$75,X$75,'Feriados'!$F$7:$F$22)=1,OR(AND(X$75&gt;='Mapa de férias'!$E$25,X$75&lt;='Mapa de férias'!$F$25),AND(X$75&gt;='Mapa de férias'!$G$25,X$75&lt;='Mapa de férias'!$H$25),AND(X$75&gt;='Mapa de férias'!$I$25,X$75&lt;='Mapa de férias'!$J$25))),"F",""))</f>
        <v/>
      </c>
      <c r="Y92" s="44">
        <f>IF(OR($B92="",Y$75=""),"",IF(AND(NETWORKDAYS(Y$75,Y$75,'Feriados'!$F$7:$F$22)=1,OR(AND(Y$75&gt;='Mapa de férias'!$E$25,Y$75&lt;='Mapa de férias'!$F$25),AND(Y$75&gt;='Mapa de férias'!$G$25,Y$75&lt;='Mapa de férias'!$H$25),AND(Y$75&gt;='Mapa de férias'!$I$25,Y$75&lt;='Mapa de férias'!$J$25))),"F",""))</f>
        <v/>
      </c>
      <c r="Z92" s="44">
        <f>IF(OR($B92="",Z$75=""),"",IF(AND(NETWORKDAYS(Z$75,Z$75,'Feriados'!$F$7:$F$22)=1,OR(AND(Z$75&gt;='Mapa de férias'!$E$25,Z$75&lt;='Mapa de férias'!$F$25),AND(Z$75&gt;='Mapa de férias'!$G$25,Z$75&lt;='Mapa de férias'!$H$25),AND(Z$75&gt;='Mapa de férias'!$I$25,Z$75&lt;='Mapa de férias'!$J$25))),"F",""))</f>
        <v/>
      </c>
      <c r="AA92" s="44">
        <f>IF(OR($B92="",AA$75=""),"",IF(AND(NETWORKDAYS(AA$75,AA$75,'Feriados'!$F$7:$F$22)=1,OR(AND(AA$75&gt;='Mapa de férias'!$E$25,AA$75&lt;='Mapa de férias'!$F$25),AND(AA$75&gt;='Mapa de férias'!$G$25,AA$75&lt;='Mapa de férias'!$H$25),AND(AA$75&gt;='Mapa de férias'!$I$25,AA$75&lt;='Mapa de férias'!$J$25))),"F",""))</f>
        <v/>
      </c>
      <c r="AB92" s="44">
        <f>IF(OR($B92="",AB$75=""),"",IF(AND(NETWORKDAYS(AB$75,AB$75,'Feriados'!$F$7:$F$22)=1,OR(AND(AB$75&gt;='Mapa de férias'!$E$25,AB$75&lt;='Mapa de férias'!$F$25),AND(AB$75&gt;='Mapa de férias'!$G$25,AB$75&lt;='Mapa de férias'!$H$25),AND(AB$75&gt;='Mapa de férias'!$I$25,AB$75&lt;='Mapa de férias'!$J$25))),"F",""))</f>
        <v/>
      </c>
      <c r="AC92" s="44">
        <f>IF(OR($B92="",AC$75=""),"",IF(AND(NETWORKDAYS(AC$75,AC$75,'Feriados'!$F$7:$F$22)=1,OR(AND(AC$75&gt;='Mapa de férias'!$E$25,AC$75&lt;='Mapa de férias'!$F$25),AND(AC$75&gt;='Mapa de férias'!$G$25,AC$75&lt;='Mapa de férias'!$H$25),AND(AC$75&gt;='Mapa de férias'!$I$25,AC$75&lt;='Mapa de férias'!$J$25))),"F",""))</f>
        <v/>
      </c>
      <c r="AD92" s="44">
        <f>IF(OR($B92="",AD$75=""),"",IF(AND(NETWORKDAYS(AD$75,AD$75,'Feriados'!$F$7:$F$22)=1,OR(AND(AD$75&gt;='Mapa de férias'!$E$25,AD$75&lt;='Mapa de férias'!$F$25),AND(AD$75&gt;='Mapa de férias'!$G$25,AD$75&lt;='Mapa de férias'!$H$25),AND(AD$75&gt;='Mapa de férias'!$I$25,AD$75&lt;='Mapa de férias'!$J$25))),"F",""))</f>
        <v/>
      </c>
      <c r="AE92" s="44">
        <f>IF(OR($B92="",AE$75=""),"",IF(AND(NETWORKDAYS(AE$75,AE$75,'Feriados'!$F$7:$F$22)=1,OR(AND(AE$75&gt;='Mapa de férias'!$E$25,AE$75&lt;='Mapa de férias'!$F$25),AND(AE$75&gt;='Mapa de férias'!$G$25,AE$75&lt;='Mapa de férias'!$H$25),AND(AE$75&gt;='Mapa de férias'!$I$25,AE$75&lt;='Mapa de férias'!$J$25))),"F",""))</f>
        <v/>
      </c>
      <c r="AF92" s="44">
        <f>IF(OR($B92="",AF$75=""),"",IF(AND(NETWORKDAYS(AF$75,AF$75,'Feriados'!$F$7:$F$22)=1,OR(AND(AF$75&gt;='Mapa de férias'!$E$25,AF$75&lt;='Mapa de férias'!$F$25),AND(AF$75&gt;='Mapa de férias'!$G$25,AF$75&lt;='Mapa de férias'!$H$25),AND(AF$75&gt;='Mapa de férias'!$I$25,AF$75&lt;='Mapa de férias'!$J$25))),"F",""))</f>
        <v/>
      </c>
      <c r="AG92" s="44">
        <f>IF(OR($B92="",AG$75=""),"",IF(AND(NETWORKDAYS(AG$75,AG$75,'Feriados'!$F$7:$F$22)=1,OR(AND(AG$75&gt;='Mapa de férias'!$E$25,AG$75&lt;='Mapa de férias'!$F$25),AND(AG$75&gt;='Mapa de férias'!$G$25,AG$75&lt;='Mapa de férias'!$H$25),AND(AG$75&gt;='Mapa de férias'!$I$25,AG$75&lt;='Mapa de férias'!$J$25))),"F",""))</f>
        <v/>
      </c>
      <c r="AH92" s="45">
        <f>IF($B92="","",COUNTIF(C92:AG92,"F"))</f>
        <v/>
      </c>
    </row>
    <row r="93" ht="15" customHeight="1">
      <c r="A93" s="42" t="n">
        <v>17</v>
      </c>
      <c r="B93" s="43">
        <f>IF('Mapa de férias'!$B$26="","",'Mapa de férias'!$B$26)</f>
        <v/>
      </c>
      <c r="C93" s="44">
        <f>IF(OR($B93="",C$75=""),"",IF(AND(NETWORKDAYS(C$75,C$75,'Feriados'!$F$7:$F$22)=1,OR(AND(C$75&gt;='Mapa de férias'!$E$26,C$75&lt;='Mapa de férias'!$F$26),AND(C$75&gt;='Mapa de férias'!$G$26,C$75&lt;='Mapa de férias'!$H$26),AND(C$75&gt;='Mapa de férias'!$I$26,C$75&lt;='Mapa de férias'!$J$26))),"F",""))</f>
        <v/>
      </c>
      <c r="D93" s="44">
        <f>IF(OR($B93="",D$75=""),"",IF(AND(NETWORKDAYS(D$75,D$75,'Feriados'!$F$7:$F$22)=1,OR(AND(D$75&gt;='Mapa de férias'!$E$26,D$75&lt;='Mapa de férias'!$F$26),AND(D$75&gt;='Mapa de férias'!$G$26,D$75&lt;='Mapa de férias'!$H$26),AND(D$75&gt;='Mapa de férias'!$I$26,D$75&lt;='Mapa de férias'!$J$26))),"F",""))</f>
        <v/>
      </c>
      <c r="E93" s="44">
        <f>IF(OR($B93="",E$75=""),"",IF(AND(NETWORKDAYS(E$75,E$75,'Feriados'!$F$7:$F$22)=1,OR(AND(E$75&gt;='Mapa de férias'!$E$26,E$75&lt;='Mapa de férias'!$F$26),AND(E$75&gt;='Mapa de férias'!$G$26,E$75&lt;='Mapa de férias'!$H$26),AND(E$75&gt;='Mapa de férias'!$I$26,E$75&lt;='Mapa de férias'!$J$26))),"F",""))</f>
        <v/>
      </c>
      <c r="F93" s="44">
        <f>IF(OR($B93="",F$75=""),"",IF(AND(NETWORKDAYS(F$75,F$75,'Feriados'!$F$7:$F$22)=1,OR(AND(F$75&gt;='Mapa de férias'!$E$26,F$75&lt;='Mapa de férias'!$F$26),AND(F$75&gt;='Mapa de férias'!$G$26,F$75&lt;='Mapa de férias'!$H$26),AND(F$75&gt;='Mapa de férias'!$I$26,F$75&lt;='Mapa de férias'!$J$26))),"F",""))</f>
        <v/>
      </c>
      <c r="G93" s="44">
        <f>IF(OR($B93="",G$75=""),"",IF(AND(NETWORKDAYS(G$75,G$75,'Feriados'!$F$7:$F$22)=1,OR(AND(G$75&gt;='Mapa de férias'!$E$26,G$75&lt;='Mapa de férias'!$F$26),AND(G$75&gt;='Mapa de férias'!$G$26,G$75&lt;='Mapa de férias'!$H$26),AND(G$75&gt;='Mapa de férias'!$I$26,G$75&lt;='Mapa de férias'!$J$26))),"F",""))</f>
        <v/>
      </c>
      <c r="H93" s="44">
        <f>IF(OR($B93="",H$75=""),"",IF(AND(NETWORKDAYS(H$75,H$75,'Feriados'!$F$7:$F$22)=1,OR(AND(H$75&gt;='Mapa de férias'!$E$26,H$75&lt;='Mapa de férias'!$F$26),AND(H$75&gt;='Mapa de férias'!$G$26,H$75&lt;='Mapa de férias'!$H$26),AND(H$75&gt;='Mapa de férias'!$I$26,H$75&lt;='Mapa de férias'!$J$26))),"F",""))</f>
        <v/>
      </c>
      <c r="I93" s="44">
        <f>IF(OR($B93="",I$75=""),"",IF(AND(NETWORKDAYS(I$75,I$75,'Feriados'!$F$7:$F$22)=1,OR(AND(I$75&gt;='Mapa de férias'!$E$26,I$75&lt;='Mapa de férias'!$F$26),AND(I$75&gt;='Mapa de férias'!$G$26,I$75&lt;='Mapa de férias'!$H$26),AND(I$75&gt;='Mapa de férias'!$I$26,I$75&lt;='Mapa de férias'!$J$26))),"F",""))</f>
        <v/>
      </c>
      <c r="J93" s="44">
        <f>IF(OR($B93="",J$75=""),"",IF(AND(NETWORKDAYS(J$75,J$75,'Feriados'!$F$7:$F$22)=1,OR(AND(J$75&gt;='Mapa de férias'!$E$26,J$75&lt;='Mapa de férias'!$F$26),AND(J$75&gt;='Mapa de férias'!$G$26,J$75&lt;='Mapa de férias'!$H$26),AND(J$75&gt;='Mapa de férias'!$I$26,J$75&lt;='Mapa de férias'!$J$26))),"F",""))</f>
        <v/>
      </c>
      <c r="K93" s="44">
        <f>IF(OR($B93="",K$75=""),"",IF(AND(NETWORKDAYS(K$75,K$75,'Feriados'!$F$7:$F$22)=1,OR(AND(K$75&gt;='Mapa de férias'!$E$26,K$75&lt;='Mapa de férias'!$F$26),AND(K$75&gt;='Mapa de férias'!$G$26,K$75&lt;='Mapa de férias'!$H$26),AND(K$75&gt;='Mapa de férias'!$I$26,K$75&lt;='Mapa de férias'!$J$26))),"F",""))</f>
        <v/>
      </c>
      <c r="L93" s="44">
        <f>IF(OR($B93="",L$75=""),"",IF(AND(NETWORKDAYS(L$75,L$75,'Feriados'!$F$7:$F$22)=1,OR(AND(L$75&gt;='Mapa de férias'!$E$26,L$75&lt;='Mapa de férias'!$F$26),AND(L$75&gt;='Mapa de férias'!$G$26,L$75&lt;='Mapa de férias'!$H$26),AND(L$75&gt;='Mapa de férias'!$I$26,L$75&lt;='Mapa de férias'!$J$26))),"F",""))</f>
        <v/>
      </c>
      <c r="M93" s="44">
        <f>IF(OR($B93="",M$75=""),"",IF(AND(NETWORKDAYS(M$75,M$75,'Feriados'!$F$7:$F$22)=1,OR(AND(M$75&gt;='Mapa de férias'!$E$26,M$75&lt;='Mapa de férias'!$F$26),AND(M$75&gt;='Mapa de férias'!$G$26,M$75&lt;='Mapa de férias'!$H$26),AND(M$75&gt;='Mapa de férias'!$I$26,M$75&lt;='Mapa de férias'!$J$26))),"F",""))</f>
        <v/>
      </c>
      <c r="N93" s="44">
        <f>IF(OR($B93="",N$75=""),"",IF(AND(NETWORKDAYS(N$75,N$75,'Feriados'!$F$7:$F$22)=1,OR(AND(N$75&gt;='Mapa de férias'!$E$26,N$75&lt;='Mapa de férias'!$F$26),AND(N$75&gt;='Mapa de férias'!$G$26,N$75&lt;='Mapa de férias'!$H$26),AND(N$75&gt;='Mapa de férias'!$I$26,N$75&lt;='Mapa de férias'!$J$26))),"F",""))</f>
        <v/>
      </c>
      <c r="O93" s="44">
        <f>IF(OR($B93="",O$75=""),"",IF(AND(NETWORKDAYS(O$75,O$75,'Feriados'!$F$7:$F$22)=1,OR(AND(O$75&gt;='Mapa de férias'!$E$26,O$75&lt;='Mapa de férias'!$F$26),AND(O$75&gt;='Mapa de férias'!$G$26,O$75&lt;='Mapa de férias'!$H$26),AND(O$75&gt;='Mapa de férias'!$I$26,O$75&lt;='Mapa de férias'!$J$26))),"F",""))</f>
        <v/>
      </c>
      <c r="P93" s="44">
        <f>IF(OR($B93="",P$75=""),"",IF(AND(NETWORKDAYS(P$75,P$75,'Feriados'!$F$7:$F$22)=1,OR(AND(P$75&gt;='Mapa de férias'!$E$26,P$75&lt;='Mapa de férias'!$F$26),AND(P$75&gt;='Mapa de férias'!$G$26,P$75&lt;='Mapa de férias'!$H$26),AND(P$75&gt;='Mapa de férias'!$I$26,P$75&lt;='Mapa de férias'!$J$26))),"F",""))</f>
        <v/>
      </c>
      <c r="Q93" s="44">
        <f>IF(OR($B93="",Q$75=""),"",IF(AND(NETWORKDAYS(Q$75,Q$75,'Feriados'!$F$7:$F$22)=1,OR(AND(Q$75&gt;='Mapa de férias'!$E$26,Q$75&lt;='Mapa de férias'!$F$26),AND(Q$75&gt;='Mapa de férias'!$G$26,Q$75&lt;='Mapa de férias'!$H$26),AND(Q$75&gt;='Mapa de férias'!$I$26,Q$75&lt;='Mapa de férias'!$J$26))),"F",""))</f>
        <v/>
      </c>
      <c r="R93" s="44">
        <f>IF(OR($B93="",R$75=""),"",IF(AND(NETWORKDAYS(R$75,R$75,'Feriados'!$F$7:$F$22)=1,OR(AND(R$75&gt;='Mapa de férias'!$E$26,R$75&lt;='Mapa de férias'!$F$26),AND(R$75&gt;='Mapa de férias'!$G$26,R$75&lt;='Mapa de férias'!$H$26),AND(R$75&gt;='Mapa de férias'!$I$26,R$75&lt;='Mapa de férias'!$J$26))),"F",""))</f>
        <v/>
      </c>
      <c r="S93" s="44">
        <f>IF(OR($B93="",S$75=""),"",IF(AND(NETWORKDAYS(S$75,S$75,'Feriados'!$F$7:$F$22)=1,OR(AND(S$75&gt;='Mapa de férias'!$E$26,S$75&lt;='Mapa de férias'!$F$26),AND(S$75&gt;='Mapa de férias'!$G$26,S$75&lt;='Mapa de férias'!$H$26),AND(S$75&gt;='Mapa de férias'!$I$26,S$75&lt;='Mapa de férias'!$J$26))),"F",""))</f>
        <v/>
      </c>
      <c r="T93" s="44">
        <f>IF(OR($B93="",T$75=""),"",IF(AND(NETWORKDAYS(T$75,T$75,'Feriados'!$F$7:$F$22)=1,OR(AND(T$75&gt;='Mapa de férias'!$E$26,T$75&lt;='Mapa de férias'!$F$26),AND(T$75&gt;='Mapa de férias'!$G$26,T$75&lt;='Mapa de férias'!$H$26),AND(T$75&gt;='Mapa de férias'!$I$26,T$75&lt;='Mapa de férias'!$J$26))),"F",""))</f>
        <v/>
      </c>
      <c r="U93" s="44">
        <f>IF(OR($B93="",U$75=""),"",IF(AND(NETWORKDAYS(U$75,U$75,'Feriados'!$F$7:$F$22)=1,OR(AND(U$75&gt;='Mapa de férias'!$E$26,U$75&lt;='Mapa de férias'!$F$26),AND(U$75&gt;='Mapa de férias'!$G$26,U$75&lt;='Mapa de férias'!$H$26),AND(U$75&gt;='Mapa de férias'!$I$26,U$75&lt;='Mapa de férias'!$J$26))),"F",""))</f>
        <v/>
      </c>
      <c r="V93" s="44">
        <f>IF(OR($B93="",V$75=""),"",IF(AND(NETWORKDAYS(V$75,V$75,'Feriados'!$F$7:$F$22)=1,OR(AND(V$75&gt;='Mapa de férias'!$E$26,V$75&lt;='Mapa de férias'!$F$26),AND(V$75&gt;='Mapa de férias'!$G$26,V$75&lt;='Mapa de férias'!$H$26),AND(V$75&gt;='Mapa de férias'!$I$26,V$75&lt;='Mapa de férias'!$J$26))),"F",""))</f>
        <v/>
      </c>
      <c r="W93" s="44">
        <f>IF(OR($B93="",W$75=""),"",IF(AND(NETWORKDAYS(W$75,W$75,'Feriados'!$F$7:$F$22)=1,OR(AND(W$75&gt;='Mapa de férias'!$E$26,W$75&lt;='Mapa de férias'!$F$26),AND(W$75&gt;='Mapa de férias'!$G$26,W$75&lt;='Mapa de férias'!$H$26),AND(W$75&gt;='Mapa de férias'!$I$26,W$75&lt;='Mapa de férias'!$J$26))),"F",""))</f>
        <v/>
      </c>
      <c r="X93" s="44">
        <f>IF(OR($B93="",X$75=""),"",IF(AND(NETWORKDAYS(X$75,X$75,'Feriados'!$F$7:$F$22)=1,OR(AND(X$75&gt;='Mapa de férias'!$E$26,X$75&lt;='Mapa de férias'!$F$26),AND(X$75&gt;='Mapa de férias'!$G$26,X$75&lt;='Mapa de férias'!$H$26),AND(X$75&gt;='Mapa de férias'!$I$26,X$75&lt;='Mapa de férias'!$J$26))),"F",""))</f>
        <v/>
      </c>
      <c r="Y93" s="44">
        <f>IF(OR($B93="",Y$75=""),"",IF(AND(NETWORKDAYS(Y$75,Y$75,'Feriados'!$F$7:$F$22)=1,OR(AND(Y$75&gt;='Mapa de férias'!$E$26,Y$75&lt;='Mapa de férias'!$F$26),AND(Y$75&gt;='Mapa de férias'!$G$26,Y$75&lt;='Mapa de férias'!$H$26),AND(Y$75&gt;='Mapa de férias'!$I$26,Y$75&lt;='Mapa de férias'!$J$26))),"F",""))</f>
        <v/>
      </c>
      <c r="Z93" s="44">
        <f>IF(OR($B93="",Z$75=""),"",IF(AND(NETWORKDAYS(Z$75,Z$75,'Feriados'!$F$7:$F$22)=1,OR(AND(Z$75&gt;='Mapa de férias'!$E$26,Z$75&lt;='Mapa de férias'!$F$26),AND(Z$75&gt;='Mapa de férias'!$G$26,Z$75&lt;='Mapa de férias'!$H$26),AND(Z$75&gt;='Mapa de férias'!$I$26,Z$75&lt;='Mapa de férias'!$J$26))),"F",""))</f>
        <v/>
      </c>
      <c r="AA93" s="44">
        <f>IF(OR($B93="",AA$75=""),"",IF(AND(NETWORKDAYS(AA$75,AA$75,'Feriados'!$F$7:$F$22)=1,OR(AND(AA$75&gt;='Mapa de férias'!$E$26,AA$75&lt;='Mapa de férias'!$F$26),AND(AA$75&gt;='Mapa de férias'!$G$26,AA$75&lt;='Mapa de férias'!$H$26),AND(AA$75&gt;='Mapa de férias'!$I$26,AA$75&lt;='Mapa de férias'!$J$26))),"F",""))</f>
        <v/>
      </c>
      <c r="AB93" s="44">
        <f>IF(OR($B93="",AB$75=""),"",IF(AND(NETWORKDAYS(AB$75,AB$75,'Feriados'!$F$7:$F$22)=1,OR(AND(AB$75&gt;='Mapa de férias'!$E$26,AB$75&lt;='Mapa de férias'!$F$26),AND(AB$75&gt;='Mapa de férias'!$G$26,AB$75&lt;='Mapa de férias'!$H$26),AND(AB$75&gt;='Mapa de férias'!$I$26,AB$75&lt;='Mapa de férias'!$J$26))),"F",""))</f>
        <v/>
      </c>
      <c r="AC93" s="44">
        <f>IF(OR($B93="",AC$75=""),"",IF(AND(NETWORKDAYS(AC$75,AC$75,'Feriados'!$F$7:$F$22)=1,OR(AND(AC$75&gt;='Mapa de férias'!$E$26,AC$75&lt;='Mapa de férias'!$F$26),AND(AC$75&gt;='Mapa de férias'!$G$26,AC$75&lt;='Mapa de férias'!$H$26),AND(AC$75&gt;='Mapa de férias'!$I$26,AC$75&lt;='Mapa de férias'!$J$26))),"F",""))</f>
        <v/>
      </c>
      <c r="AD93" s="44">
        <f>IF(OR($B93="",AD$75=""),"",IF(AND(NETWORKDAYS(AD$75,AD$75,'Feriados'!$F$7:$F$22)=1,OR(AND(AD$75&gt;='Mapa de férias'!$E$26,AD$75&lt;='Mapa de férias'!$F$26),AND(AD$75&gt;='Mapa de férias'!$G$26,AD$75&lt;='Mapa de férias'!$H$26),AND(AD$75&gt;='Mapa de férias'!$I$26,AD$75&lt;='Mapa de férias'!$J$26))),"F",""))</f>
        <v/>
      </c>
      <c r="AE93" s="44">
        <f>IF(OR($B93="",AE$75=""),"",IF(AND(NETWORKDAYS(AE$75,AE$75,'Feriados'!$F$7:$F$22)=1,OR(AND(AE$75&gt;='Mapa de férias'!$E$26,AE$75&lt;='Mapa de férias'!$F$26),AND(AE$75&gt;='Mapa de férias'!$G$26,AE$75&lt;='Mapa de férias'!$H$26),AND(AE$75&gt;='Mapa de férias'!$I$26,AE$75&lt;='Mapa de férias'!$J$26))),"F",""))</f>
        <v/>
      </c>
      <c r="AF93" s="44">
        <f>IF(OR($B93="",AF$75=""),"",IF(AND(NETWORKDAYS(AF$75,AF$75,'Feriados'!$F$7:$F$22)=1,OR(AND(AF$75&gt;='Mapa de férias'!$E$26,AF$75&lt;='Mapa de férias'!$F$26),AND(AF$75&gt;='Mapa de férias'!$G$26,AF$75&lt;='Mapa de férias'!$H$26),AND(AF$75&gt;='Mapa de férias'!$I$26,AF$75&lt;='Mapa de férias'!$J$26))),"F",""))</f>
        <v/>
      </c>
      <c r="AG93" s="44">
        <f>IF(OR($B93="",AG$75=""),"",IF(AND(NETWORKDAYS(AG$75,AG$75,'Feriados'!$F$7:$F$22)=1,OR(AND(AG$75&gt;='Mapa de férias'!$E$26,AG$75&lt;='Mapa de férias'!$F$26),AND(AG$75&gt;='Mapa de férias'!$G$26,AG$75&lt;='Mapa de férias'!$H$26),AND(AG$75&gt;='Mapa de férias'!$I$26,AG$75&lt;='Mapa de férias'!$J$26))),"F",""))</f>
        <v/>
      </c>
      <c r="AH93" s="45">
        <f>IF($B93="","",COUNTIF(C93:AG93,"F"))</f>
        <v/>
      </c>
    </row>
    <row r="94" ht="15" customHeight="1">
      <c r="A94" s="42" t="n">
        <v>18</v>
      </c>
      <c r="B94" s="43">
        <f>IF('Mapa de férias'!$B$27="","",'Mapa de férias'!$B$27)</f>
        <v/>
      </c>
      <c r="C94" s="44">
        <f>IF(OR($B94="",C$75=""),"",IF(AND(NETWORKDAYS(C$75,C$75,'Feriados'!$F$7:$F$22)=1,OR(AND(C$75&gt;='Mapa de férias'!$E$27,C$75&lt;='Mapa de férias'!$F$27),AND(C$75&gt;='Mapa de férias'!$G$27,C$75&lt;='Mapa de férias'!$H$27),AND(C$75&gt;='Mapa de férias'!$I$27,C$75&lt;='Mapa de férias'!$J$27))),"F",""))</f>
        <v/>
      </c>
      <c r="D94" s="44">
        <f>IF(OR($B94="",D$75=""),"",IF(AND(NETWORKDAYS(D$75,D$75,'Feriados'!$F$7:$F$22)=1,OR(AND(D$75&gt;='Mapa de férias'!$E$27,D$75&lt;='Mapa de férias'!$F$27),AND(D$75&gt;='Mapa de férias'!$G$27,D$75&lt;='Mapa de férias'!$H$27),AND(D$75&gt;='Mapa de férias'!$I$27,D$75&lt;='Mapa de férias'!$J$27))),"F",""))</f>
        <v/>
      </c>
      <c r="E94" s="44">
        <f>IF(OR($B94="",E$75=""),"",IF(AND(NETWORKDAYS(E$75,E$75,'Feriados'!$F$7:$F$22)=1,OR(AND(E$75&gt;='Mapa de férias'!$E$27,E$75&lt;='Mapa de férias'!$F$27),AND(E$75&gt;='Mapa de férias'!$G$27,E$75&lt;='Mapa de férias'!$H$27),AND(E$75&gt;='Mapa de férias'!$I$27,E$75&lt;='Mapa de férias'!$J$27))),"F",""))</f>
        <v/>
      </c>
      <c r="F94" s="44">
        <f>IF(OR($B94="",F$75=""),"",IF(AND(NETWORKDAYS(F$75,F$75,'Feriados'!$F$7:$F$22)=1,OR(AND(F$75&gt;='Mapa de férias'!$E$27,F$75&lt;='Mapa de férias'!$F$27),AND(F$75&gt;='Mapa de férias'!$G$27,F$75&lt;='Mapa de férias'!$H$27),AND(F$75&gt;='Mapa de férias'!$I$27,F$75&lt;='Mapa de férias'!$J$27))),"F",""))</f>
        <v/>
      </c>
      <c r="G94" s="44">
        <f>IF(OR($B94="",G$75=""),"",IF(AND(NETWORKDAYS(G$75,G$75,'Feriados'!$F$7:$F$22)=1,OR(AND(G$75&gt;='Mapa de férias'!$E$27,G$75&lt;='Mapa de férias'!$F$27),AND(G$75&gt;='Mapa de férias'!$G$27,G$75&lt;='Mapa de férias'!$H$27),AND(G$75&gt;='Mapa de férias'!$I$27,G$75&lt;='Mapa de férias'!$J$27))),"F",""))</f>
        <v/>
      </c>
      <c r="H94" s="44">
        <f>IF(OR($B94="",H$75=""),"",IF(AND(NETWORKDAYS(H$75,H$75,'Feriados'!$F$7:$F$22)=1,OR(AND(H$75&gt;='Mapa de férias'!$E$27,H$75&lt;='Mapa de férias'!$F$27),AND(H$75&gt;='Mapa de férias'!$G$27,H$75&lt;='Mapa de férias'!$H$27),AND(H$75&gt;='Mapa de férias'!$I$27,H$75&lt;='Mapa de férias'!$J$27))),"F",""))</f>
        <v/>
      </c>
      <c r="I94" s="44">
        <f>IF(OR($B94="",I$75=""),"",IF(AND(NETWORKDAYS(I$75,I$75,'Feriados'!$F$7:$F$22)=1,OR(AND(I$75&gt;='Mapa de férias'!$E$27,I$75&lt;='Mapa de férias'!$F$27),AND(I$75&gt;='Mapa de férias'!$G$27,I$75&lt;='Mapa de férias'!$H$27),AND(I$75&gt;='Mapa de férias'!$I$27,I$75&lt;='Mapa de férias'!$J$27))),"F",""))</f>
        <v/>
      </c>
      <c r="J94" s="44">
        <f>IF(OR($B94="",J$75=""),"",IF(AND(NETWORKDAYS(J$75,J$75,'Feriados'!$F$7:$F$22)=1,OR(AND(J$75&gt;='Mapa de férias'!$E$27,J$75&lt;='Mapa de férias'!$F$27),AND(J$75&gt;='Mapa de férias'!$G$27,J$75&lt;='Mapa de férias'!$H$27),AND(J$75&gt;='Mapa de férias'!$I$27,J$75&lt;='Mapa de férias'!$J$27))),"F",""))</f>
        <v/>
      </c>
      <c r="K94" s="44">
        <f>IF(OR($B94="",K$75=""),"",IF(AND(NETWORKDAYS(K$75,K$75,'Feriados'!$F$7:$F$22)=1,OR(AND(K$75&gt;='Mapa de férias'!$E$27,K$75&lt;='Mapa de férias'!$F$27),AND(K$75&gt;='Mapa de férias'!$G$27,K$75&lt;='Mapa de férias'!$H$27),AND(K$75&gt;='Mapa de férias'!$I$27,K$75&lt;='Mapa de férias'!$J$27))),"F",""))</f>
        <v/>
      </c>
      <c r="L94" s="44">
        <f>IF(OR($B94="",L$75=""),"",IF(AND(NETWORKDAYS(L$75,L$75,'Feriados'!$F$7:$F$22)=1,OR(AND(L$75&gt;='Mapa de férias'!$E$27,L$75&lt;='Mapa de férias'!$F$27),AND(L$75&gt;='Mapa de férias'!$G$27,L$75&lt;='Mapa de férias'!$H$27),AND(L$75&gt;='Mapa de férias'!$I$27,L$75&lt;='Mapa de férias'!$J$27))),"F",""))</f>
        <v/>
      </c>
      <c r="M94" s="44">
        <f>IF(OR($B94="",M$75=""),"",IF(AND(NETWORKDAYS(M$75,M$75,'Feriados'!$F$7:$F$22)=1,OR(AND(M$75&gt;='Mapa de férias'!$E$27,M$75&lt;='Mapa de férias'!$F$27),AND(M$75&gt;='Mapa de férias'!$G$27,M$75&lt;='Mapa de férias'!$H$27),AND(M$75&gt;='Mapa de férias'!$I$27,M$75&lt;='Mapa de férias'!$J$27))),"F",""))</f>
        <v/>
      </c>
      <c r="N94" s="44">
        <f>IF(OR($B94="",N$75=""),"",IF(AND(NETWORKDAYS(N$75,N$75,'Feriados'!$F$7:$F$22)=1,OR(AND(N$75&gt;='Mapa de férias'!$E$27,N$75&lt;='Mapa de férias'!$F$27),AND(N$75&gt;='Mapa de férias'!$G$27,N$75&lt;='Mapa de férias'!$H$27),AND(N$75&gt;='Mapa de férias'!$I$27,N$75&lt;='Mapa de férias'!$J$27))),"F",""))</f>
        <v/>
      </c>
      <c r="O94" s="44">
        <f>IF(OR($B94="",O$75=""),"",IF(AND(NETWORKDAYS(O$75,O$75,'Feriados'!$F$7:$F$22)=1,OR(AND(O$75&gt;='Mapa de férias'!$E$27,O$75&lt;='Mapa de férias'!$F$27),AND(O$75&gt;='Mapa de férias'!$G$27,O$75&lt;='Mapa de férias'!$H$27),AND(O$75&gt;='Mapa de férias'!$I$27,O$75&lt;='Mapa de férias'!$J$27))),"F",""))</f>
        <v/>
      </c>
      <c r="P94" s="44">
        <f>IF(OR($B94="",P$75=""),"",IF(AND(NETWORKDAYS(P$75,P$75,'Feriados'!$F$7:$F$22)=1,OR(AND(P$75&gt;='Mapa de férias'!$E$27,P$75&lt;='Mapa de férias'!$F$27),AND(P$75&gt;='Mapa de férias'!$G$27,P$75&lt;='Mapa de férias'!$H$27),AND(P$75&gt;='Mapa de férias'!$I$27,P$75&lt;='Mapa de férias'!$J$27))),"F",""))</f>
        <v/>
      </c>
      <c r="Q94" s="44">
        <f>IF(OR($B94="",Q$75=""),"",IF(AND(NETWORKDAYS(Q$75,Q$75,'Feriados'!$F$7:$F$22)=1,OR(AND(Q$75&gt;='Mapa de férias'!$E$27,Q$75&lt;='Mapa de férias'!$F$27),AND(Q$75&gt;='Mapa de férias'!$G$27,Q$75&lt;='Mapa de férias'!$H$27),AND(Q$75&gt;='Mapa de férias'!$I$27,Q$75&lt;='Mapa de férias'!$J$27))),"F",""))</f>
        <v/>
      </c>
      <c r="R94" s="44">
        <f>IF(OR($B94="",R$75=""),"",IF(AND(NETWORKDAYS(R$75,R$75,'Feriados'!$F$7:$F$22)=1,OR(AND(R$75&gt;='Mapa de férias'!$E$27,R$75&lt;='Mapa de férias'!$F$27),AND(R$75&gt;='Mapa de férias'!$G$27,R$75&lt;='Mapa de férias'!$H$27),AND(R$75&gt;='Mapa de férias'!$I$27,R$75&lt;='Mapa de férias'!$J$27))),"F",""))</f>
        <v/>
      </c>
      <c r="S94" s="44">
        <f>IF(OR($B94="",S$75=""),"",IF(AND(NETWORKDAYS(S$75,S$75,'Feriados'!$F$7:$F$22)=1,OR(AND(S$75&gt;='Mapa de férias'!$E$27,S$75&lt;='Mapa de férias'!$F$27),AND(S$75&gt;='Mapa de férias'!$G$27,S$75&lt;='Mapa de férias'!$H$27),AND(S$75&gt;='Mapa de férias'!$I$27,S$75&lt;='Mapa de férias'!$J$27))),"F",""))</f>
        <v/>
      </c>
      <c r="T94" s="44">
        <f>IF(OR($B94="",T$75=""),"",IF(AND(NETWORKDAYS(T$75,T$75,'Feriados'!$F$7:$F$22)=1,OR(AND(T$75&gt;='Mapa de férias'!$E$27,T$75&lt;='Mapa de férias'!$F$27),AND(T$75&gt;='Mapa de férias'!$G$27,T$75&lt;='Mapa de férias'!$H$27),AND(T$75&gt;='Mapa de férias'!$I$27,T$75&lt;='Mapa de férias'!$J$27))),"F",""))</f>
        <v/>
      </c>
      <c r="U94" s="44">
        <f>IF(OR($B94="",U$75=""),"",IF(AND(NETWORKDAYS(U$75,U$75,'Feriados'!$F$7:$F$22)=1,OR(AND(U$75&gt;='Mapa de férias'!$E$27,U$75&lt;='Mapa de férias'!$F$27),AND(U$75&gt;='Mapa de férias'!$G$27,U$75&lt;='Mapa de férias'!$H$27),AND(U$75&gt;='Mapa de férias'!$I$27,U$75&lt;='Mapa de férias'!$J$27))),"F",""))</f>
        <v/>
      </c>
      <c r="V94" s="44">
        <f>IF(OR($B94="",V$75=""),"",IF(AND(NETWORKDAYS(V$75,V$75,'Feriados'!$F$7:$F$22)=1,OR(AND(V$75&gt;='Mapa de férias'!$E$27,V$75&lt;='Mapa de férias'!$F$27),AND(V$75&gt;='Mapa de férias'!$G$27,V$75&lt;='Mapa de férias'!$H$27),AND(V$75&gt;='Mapa de férias'!$I$27,V$75&lt;='Mapa de férias'!$J$27))),"F",""))</f>
        <v/>
      </c>
      <c r="W94" s="44">
        <f>IF(OR($B94="",W$75=""),"",IF(AND(NETWORKDAYS(W$75,W$75,'Feriados'!$F$7:$F$22)=1,OR(AND(W$75&gt;='Mapa de férias'!$E$27,W$75&lt;='Mapa de férias'!$F$27),AND(W$75&gt;='Mapa de férias'!$G$27,W$75&lt;='Mapa de férias'!$H$27),AND(W$75&gt;='Mapa de férias'!$I$27,W$75&lt;='Mapa de férias'!$J$27))),"F",""))</f>
        <v/>
      </c>
      <c r="X94" s="44">
        <f>IF(OR($B94="",X$75=""),"",IF(AND(NETWORKDAYS(X$75,X$75,'Feriados'!$F$7:$F$22)=1,OR(AND(X$75&gt;='Mapa de férias'!$E$27,X$75&lt;='Mapa de férias'!$F$27),AND(X$75&gt;='Mapa de férias'!$G$27,X$75&lt;='Mapa de férias'!$H$27),AND(X$75&gt;='Mapa de férias'!$I$27,X$75&lt;='Mapa de férias'!$J$27))),"F",""))</f>
        <v/>
      </c>
      <c r="Y94" s="44">
        <f>IF(OR($B94="",Y$75=""),"",IF(AND(NETWORKDAYS(Y$75,Y$75,'Feriados'!$F$7:$F$22)=1,OR(AND(Y$75&gt;='Mapa de férias'!$E$27,Y$75&lt;='Mapa de férias'!$F$27),AND(Y$75&gt;='Mapa de férias'!$G$27,Y$75&lt;='Mapa de férias'!$H$27),AND(Y$75&gt;='Mapa de férias'!$I$27,Y$75&lt;='Mapa de férias'!$J$27))),"F",""))</f>
        <v/>
      </c>
      <c r="Z94" s="44">
        <f>IF(OR($B94="",Z$75=""),"",IF(AND(NETWORKDAYS(Z$75,Z$75,'Feriados'!$F$7:$F$22)=1,OR(AND(Z$75&gt;='Mapa de férias'!$E$27,Z$75&lt;='Mapa de férias'!$F$27),AND(Z$75&gt;='Mapa de férias'!$G$27,Z$75&lt;='Mapa de férias'!$H$27),AND(Z$75&gt;='Mapa de férias'!$I$27,Z$75&lt;='Mapa de férias'!$J$27))),"F",""))</f>
        <v/>
      </c>
      <c r="AA94" s="44">
        <f>IF(OR($B94="",AA$75=""),"",IF(AND(NETWORKDAYS(AA$75,AA$75,'Feriados'!$F$7:$F$22)=1,OR(AND(AA$75&gt;='Mapa de férias'!$E$27,AA$75&lt;='Mapa de férias'!$F$27),AND(AA$75&gt;='Mapa de férias'!$G$27,AA$75&lt;='Mapa de férias'!$H$27),AND(AA$75&gt;='Mapa de férias'!$I$27,AA$75&lt;='Mapa de férias'!$J$27))),"F",""))</f>
        <v/>
      </c>
      <c r="AB94" s="44">
        <f>IF(OR($B94="",AB$75=""),"",IF(AND(NETWORKDAYS(AB$75,AB$75,'Feriados'!$F$7:$F$22)=1,OR(AND(AB$75&gt;='Mapa de férias'!$E$27,AB$75&lt;='Mapa de férias'!$F$27),AND(AB$75&gt;='Mapa de férias'!$G$27,AB$75&lt;='Mapa de férias'!$H$27),AND(AB$75&gt;='Mapa de férias'!$I$27,AB$75&lt;='Mapa de férias'!$J$27))),"F",""))</f>
        <v/>
      </c>
      <c r="AC94" s="44">
        <f>IF(OR($B94="",AC$75=""),"",IF(AND(NETWORKDAYS(AC$75,AC$75,'Feriados'!$F$7:$F$22)=1,OR(AND(AC$75&gt;='Mapa de férias'!$E$27,AC$75&lt;='Mapa de férias'!$F$27),AND(AC$75&gt;='Mapa de férias'!$G$27,AC$75&lt;='Mapa de férias'!$H$27),AND(AC$75&gt;='Mapa de férias'!$I$27,AC$75&lt;='Mapa de férias'!$J$27))),"F",""))</f>
        <v/>
      </c>
      <c r="AD94" s="44">
        <f>IF(OR($B94="",AD$75=""),"",IF(AND(NETWORKDAYS(AD$75,AD$75,'Feriados'!$F$7:$F$22)=1,OR(AND(AD$75&gt;='Mapa de férias'!$E$27,AD$75&lt;='Mapa de férias'!$F$27),AND(AD$75&gt;='Mapa de férias'!$G$27,AD$75&lt;='Mapa de férias'!$H$27),AND(AD$75&gt;='Mapa de férias'!$I$27,AD$75&lt;='Mapa de férias'!$J$27))),"F",""))</f>
        <v/>
      </c>
      <c r="AE94" s="44">
        <f>IF(OR($B94="",AE$75=""),"",IF(AND(NETWORKDAYS(AE$75,AE$75,'Feriados'!$F$7:$F$22)=1,OR(AND(AE$75&gt;='Mapa de férias'!$E$27,AE$75&lt;='Mapa de férias'!$F$27),AND(AE$75&gt;='Mapa de férias'!$G$27,AE$75&lt;='Mapa de férias'!$H$27),AND(AE$75&gt;='Mapa de férias'!$I$27,AE$75&lt;='Mapa de férias'!$J$27))),"F",""))</f>
        <v/>
      </c>
      <c r="AF94" s="44">
        <f>IF(OR($B94="",AF$75=""),"",IF(AND(NETWORKDAYS(AF$75,AF$75,'Feriados'!$F$7:$F$22)=1,OR(AND(AF$75&gt;='Mapa de férias'!$E$27,AF$75&lt;='Mapa de férias'!$F$27),AND(AF$75&gt;='Mapa de férias'!$G$27,AF$75&lt;='Mapa de férias'!$H$27),AND(AF$75&gt;='Mapa de férias'!$I$27,AF$75&lt;='Mapa de férias'!$J$27))),"F",""))</f>
        <v/>
      </c>
      <c r="AG94" s="44">
        <f>IF(OR($B94="",AG$75=""),"",IF(AND(NETWORKDAYS(AG$75,AG$75,'Feriados'!$F$7:$F$22)=1,OR(AND(AG$75&gt;='Mapa de férias'!$E$27,AG$75&lt;='Mapa de férias'!$F$27),AND(AG$75&gt;='Mapa de férias'!$G$27,AG$75&lt;='Mapa de férias'!$H$27),AND(AG$75&gt;='Mapa de férias'!$I$27,AG$75&lt;='Mapa de férias'!$J$27))),"F",""))</f>
        <v/>
      </c>
      <c r="AH94" s="45">
        <f>IF($B94="","",COUNTIF(C94:AG94,"F"))</f>
        <v/>
      </c>
    </row>
    <row r="95" ht="15" customHeight="1">
      <c r="A95" s="42" t="n">
        <v>19</v>
      </c>
      <c r="B95" s="43">
        <f>IF('Mapa de férias'!$B$28="","",'Mapa de férias'!$B$28)</f>
        <v/>
      </c>
      <c r="C95" s="44">
        <f>IF(OR($B95="",C$75=""),"",IF(AND(NETWORKDAYS(C$75,C$75,'Feriados'!$F$7:$F$22)=1,OR(AND(C$75&gt;='Mapa de férias'!$E$28,C$75&lt;='Mapa de férias'!$F$28),AND(C$75&gt;='Mapa de férias'!$G$28,C$75&lt;='Mapa de férias'!$H$28),AND(C$75&gt;='Mapa de férias'!$I$28,C$75&lt;='Mapa de férias'!$J$28))),"F",""))</f>
        <v/>
      </c>
      <c r="D95" s="44">
        <f>IF(OR($B95="",D$75=""),"",IF(AND(NETWORKDAYS(D$75,D$75,'Feriados'!$F$7:$F$22)=1,OR(AND(D$75&gt;='Mapa de férias'!$E$28,D$75&lt;='Mapa de férias'!$F$28),AND(D$75&gt;='Mapa de férias'!$G$28,D$75&lt;='Mapa de férias'!$H$28),AND(D$75&gt;='Mapa de férias'!$I$28,D$75&lt;='Mapa de férias'!$J$28))),"F",""))</f>
        <v/>
      </c>
      <c r="E95" s="44">
        <f>IF(OR($B95="",E$75=""),"",IF(AND(NETWORKDAYS(E$75,E$75,'Feriados'!$F$7:$F$22)=1,OR(AND(E$75&gt;='Mapa de férias'!$E$28,E$75&lt;='Mapa de férias'!$F$28),AND(E$75&gt;='Mapa de férias'!$G$28,E$75&lt;='Mapa de férias'!$H$28),AND(E$75&gt;='Mapa de férias'!$I$28,E$75&lt;='Mapa de férias'!$J$28))),"F",""))</f>
        <v/>
      </c>
      <c r="F95" s="44">
        <f>IF(OR($B95="",F$75=""),"",IF(AND(NETWORKDAYS(F$75,F$75,'Feriados'!$F$7:$F$22)=1,OR(AND(F$75&gt;='Mapa de férias'!$E$28,F$75&lt;='Mapa de férias'!$F$28),AND(F$75&gt;='Mapa de férias'!$G$28,F$75&lt;='Mapa de férias'!$H$28),AND(F$75&gt;='Mapa de férias'!$I$28,F$75&lt;='Mapa de férias'!$J$28))),"F",""))</f>
        <v/>
      </c>
      <c r="G95" s="44">
        <f>IF(OR($B95="",G$75=""),"",IF(AND(NETWORKDAYS(G$75,G$75,'Feriados'!$F$7:$F$22)=1,OR(AND(G$75&gt;='Mapa de férias'!$E$28,G$75&lt;='Mapa de férias'!$F$28),AND(G$75&gt;='Mapa de férias'!$G$28,G$75&lt;='Mapa de férias'!$H$28),AND(G$75&gt;='Mapa de férias'!$I$28,G$75&lt;='Mapa de férias'!$J$28))),"F",""))</f>
        <v/>
      </c>
      <c r="H95" s="44">
        <f>IF(OR($B95="",H$75=""),"",IF(AND(NETWORKDAYS(H$75,H$75,'Feriados'!$F$7:$F$22)=1,OR(AND(H$75&gt;='Mapa de férias'!$E$28,H$75&lt;='Mapa de férias'!$F$28),AND(H$75&gt;='Mapa de férias'!$G$28,H$75&lt;='Mapa de férias'!$H$28),AND(H$75&gt;='Mapa de férias'!$I$28,H$75&lt;='Mapa de férias'!$J$28))),"F",""))</f>
        <v/>
      </c>
      <c r="I95" s="44">
        <f>IF(OR($B95="",I$75=""),"",IF(AND(NETWORKDAYS(I$75,I$75,'Feriados'!$F$7:$F$22)=1,OR(AND(I$75&gt;='Mapa de férias'!$E$28,I$75&lt;='Mapa de férias'!$F$28),AND(I$75&gt;='Mapa de férias'!$G$28,I$75&lt;='Mapa de férias'!$H$28),AND(I$75&gt;='Mapa de férias'!$I$28,I$75&lt;='Mapa de férias'!$J$28))),"F",""))</f>
        <v/>
      </c>
      <c r="J95" s="44">
        <f>IF(OR($B95="",J$75=""),"",IF(AND(NETWORKDAYS(J$75,J$75,'Feriados'!$F$7:$F$22)=1,OR(AND(J$75&gt;='Mapa de férias'!$E$28,J$75&lt;='Mapa de férias'!$F$28),AND(J$75&gt;='Mapa de férias'!$G$28,J$75&lt;='Mapa de férias'!$H$28),AND(J$75&gt;='Mapa de férias'!$I$28,J$75&lt;='Mapa de férias'!$J$28))),"F",""))</f>
        <v/>
      </c>
      <c r="K95" s="44">
        <f>IF(OR($B95="",K$75=""),"",IF(AND(NETWORKDAYS(K$75,K$75,'Feriados'!$F$7:$F$22)=1,OR(AND(K$75&gt;='Mapa de férias'!$E$28,K$75&lt;='Mapa de férias'!$F$28),AND(K$75&gt;='Mapa de férias'!$G$28,K$75&lt;='Mapa de férias'!$H$28),AND(K$75&gt;='Mapa de férias'!$I$28,K$75&lt;='Mapa de férias'!$J$28))),"F",""))</f>
        <v/>
      </c>
      <c r="L95" s="44">
        <f>IF(OR($B95="",L$75=""),"",IF(AND(NETWORKDAYS(L$75,L$75,'Feriados'!$F$7:$F$22)=1,OR(AND(L$75&gt;='Mapa de férias'!$E$28,L$75&lt;='Mapa de férias'!$F$28),AND(L$75&gt;='Mapa de férias'!$G$28,L$75&lt;='Mapa de férias'!$H$28),AND(L$75&gt;='Mapa de férias'!$I$28,L$75&lt;='Mapa de férias'!$J$28))),"F",""))</f>
        <v/>
      </c>
      <c r="M95" s="44">
        <f>IF(OR($B95="",M$75=""),"",IF(AND(NETWORKDAYS(M$75,M$75,'Feriados'!$F$7:$F$22)=1,OR(AND(M$75&gt;='Mapa de férias'!$E$28,M$75&lt;='Mapa de férias'!$F$28),AND(M$75&gt;='Mapa de férias'!$G$28,M$75&lt;='Mapa de férias'!$H$28),AND(M$75&gt;='Mapa de férias'!$I$28,M$75&lt;='Mapa de férias'!$J$28))),"F",""))</f>
        <v/>
      </c>
      <c r="N95" s="44">
        <f>IF(OR($B95="",N$75=""),"",IF(AND(NETWORKDAYS(N$75,N$75,'Feriados'!$F$7:$F$22)=1,OR(AND(N$75&gt;='Mapa de férias'!$E$28,N$75&lt;='Mapa de férias'!$F$28),AND(N$75&gt;='Mapa de férias'!$G$28,N$75&lt;='Mapa de férias'!$H$28),AND(N$75&gt;='Mapa de férias'!$I$28,N$75&lt;='Mapa de férias'!$J$28))),"F",""))</f>
        <v/>
      </c>
      <c r="O95" s="44">
        <f>IF(OR($B95="",O$75=""),"",IF(AND(NETWORKDAYS(O$75,O$75,'Feriados'!$F$7:$F$22)=1,OR(AND(O$75&gt;='Mapa de férias'!$E$28,O$75&lt;='Mapa de férias'!$F$28),AND(O$75&gt;='Mapa de férias'!$G$28,O$75&lt;='Mapa de férias'!$H$28),AND(O$75&gt;='Mapa de férias'!$I$28,O$75&lt;='Mapa de férias'!$J$28))),"F",""))</f>
        <v/>
      </c>
      <c r="P95" s="44">
        <f>IF(OR($B95="",P$75=""),"",IF(AND(NETWORKDAYS(P$75,P$75,'Feriados'!$F$7:$F$22)=1,OR(AND(P$75&gt;='Mapa de férias'!$E$28,P$75&lt;='Mapa de férias'!$F$28),AND(P$75&gt;='Mapa de férias'!$G$28,P$75&lt;='Mapa de férias'!$H$28),AND(P$75&gt;='Mapa de férias'!$I$28,P$75&lt;='Mapa de férias'!$J$28))),"F",""))</f>
        <v/>
      </c>
      <c r="Q95" s="44">
        <f>IF(OR($B95="",Q$75=""),"",IF(AND(NETWORKDAYS(Q$75,Q$75,'Feriados'!$F$7:$F$22)=1,OR(AND(Q$75&gt;='Mapa de férias'!$E$28,Q$75&lt;='Mapa de férias'!$F$28),AND(Q$75&gt;='Mapa de férias'!$G$28,Q$75&lt;='Mapa de férias'!$H$28),AND(Q$75&gt;='Mapa de férias'!$I$28,Q$75&lt;='Mapa de férias'!$J$28))),"F",""))</f>
        <v/>
      </c>
      <c r="R95" s="44">
        <f>IF(OR($B95="",R$75=""),"",IF(AND(NETWORKDAYS(R$75,R$75,'Feriados'!$F$7:$F$22)=1,OR(AND(R$75&gt;='Mapa de férias'!$E$28,R$75&lt;='Mapa de férias'!$F$28),AND(R$75&gt;='Mapa de férias'!$G$28,R$75&lt;='Mapa de férias'!$H$28),AND(R$75&gt;='Mapa de férias'!$I$28,R$75&lt;='Mapa de férias'!$J$28))),"F",""))</f>
        <v/>
      </c>
      <c r="S95" s="44">
        <f>IF(OR($B95="",S$75=""),"",IF(AND(NETWORKDAYS(S$75,S$75,'Feriados'!$F$7:$F$22)=1,OR(AND(S$75&gt;='Mapa de férias'!$E$28,S$75&lt;='Mapa de férias'!$F$28),AND(S$75&gt;='Mapa de férias'!$G$28,S$75&lt;='Mapa de férias'!$H$28),AND(S$75&gt;='Mapa de férias'!$I$28,S$75&lt;='Mapa de férias'!$J$28))),"F",""))</f>
        <v/>
      </c>
      <c r="T95" s="44">
        <f>IF(OR($B95="",T$75=""),"",IF(AND(NETWORKDAYS(T$75,T$75,'Feriados'!$F$7:$F$22)=1,OR(AND(T$75&gt;='Mapa de férias'!$E$28,T$75&lt;='Mapa de férias'!$F$28),AND(T$75&gt;='Mapa de férias'!$G$28,T$75&lt;='Mapa de férias'!$H$28),AND(T$75&gt;='Mapa de férias'!$I$28,T$75&lt;='Mapa de férias'!$J$28))),"F",""))</f>
        <v/>
      </c>
      <c r="U95" s="44">
        <f>IF(OR($B95="",U$75=""),"",IF(AND(NETWORKDAYS(U$75,U$75,'Feriados'!$F$7:$F$22)=1,OR(AND(U$75&gt;='Mapa de férias'!$E$28,U$75&lt;='Mapa de férias'!$F$28),AND(U$75&gt;='Mapa de férias'!$G$28,U$75&lt;='Mapa de férias'!$H$28),AND(U$75&gt;='Mapa de férias'!$I$28,U$75&lt;='Mapa de férias'!$J$28))),"F",""))</f>
        <v/>
      </c>
      <c r="V95" s="44">
        <f>IF(OR($B95="",V$75=""),"",IF(AND(NETWORKDAYS(V$75,V$75,'Feriados'!$F$7:$F$22)=1,OR(AND(V$75&gt;='Mapa de férias'!$E$28,V$75&lt;='Mapa de férias'!$F$28),AND(V$75&gt;='Mapa de férias'!$G$28,V$75&lt;='Mapa de férias'!$H$28),AND(V$75&gt;='Mapa de férias'!$I$28,V$75&lt;='Mapa de férias'!$J$28))),"F",""))</f>
        <v/>
      </c>
      <c r="W95" s="44">
        <f>IF(OR($B95="",W$75=""),"",IF(AND(NETWORKDAYS(W$75,W$75,'Feriados'!$F$7:$F$22)=1,OR(AND(W$75&gt;='Mapa de férias'!$E$28,W$75&lt;='Mapa de férias'!$F$28),AND(W$75&gt;='Mapa de férias'!$G$28,W$75&lt;='Mapa de férias'!$H$28),AND(W$75&gt;='Mapa de férias'!$I$28,W$75&lt;='Mapa de férias'!$J$28))),"F",""))</f>
        <v/>
      </c>
      <c r="X95" s="44">
        <f>IF(OR($B95="",X$75=""),"",IF(AND(NETWORKDAYS(X$75,X$75,'Feriados'!$F$7:$F$22)=1,OR(AND(X$75&gt;='Mapa de férias'!$E$28,X$75&lt;='Mapa de férias'!$F$28),AND(X$75&gt;='Mapa de férias'!$G$28,X$75&lt;='Mapa de férias'!$H$28),AND(X$75&gt;='Mapa de férias'!$I$28,X$75&lt;='Mapa de férias'!$J$28))),"F",""))</f>
        <v/>
      </c>
      <c r="Y95" s="44">
        <f>IF(OR($B95="",Y$75=""),"",IF(AND(NETWORKDAYS(Y$75,Y$75,'Feriados'!$F$7:$F$22)=1,OR(AND(Y$75&gt;='Mapa de férias'!$E$28,Y$75&lt;='Mapa de férias'!$F$28),AND(Y$75&gt;='Mapa de férias'!$G$28,Y$75&lt;='Mapa de férias'!$H$28),AND(Y$75&gt;='Mapa de férias'!$I$28,Y$75&lt;='Mapa de férias'!$J$28))),"F",""))</f>
        <v/>
      </c>
      <c r="Z95" s="44">
        <f>IF(OR($B95="",Z$75=""),"",IF(AND(NETWORKDAYS(Z$75,Z$75,'Feriados'!$F$7:$F$22)=1,OR(AND(Z$75&gt;='Mapa de férias'!$E$28,Z$75&lt;='Mapa de férias'!$F$28),AND(Z$75&gt;='Mapa de férias'!$G$28,Z$75&lt;='Mapa de férias'!$H$28),AND(Z$75&gt;='Mapa de férias'!$I$28,Z$75&lt;='Mapa de férias'!$J$28))),"F",""))</f>
        <v/>
      </c>
      <c r="AA95" s="44">
        <f>IF(OR($B95="",AA$75=""),"",IF(AND(NETWORKDAYS(AA$75,AA$75,'Feriados'!$F$7:$F$22)=1,OR(AND(AA$75&gt;='Mapa de férias'!$E$28,AA$75&lt;='Mapa de férias'!$F$28),AND(AA$75&gt;='Mapa de férias'!$G$28,AA$75&lt;='Mapa de férias'!$H$28),AND(AA$75&gt;='Mapa de férias'!$I$28,AA$75&lt;='Mapa de férias'!$J$28))),"F",""))</f>
        <v/>
      </c>
      <c r="AB95" s="44">
        <f>IF(OR($B95="",AB$75=""),"",IF(AND(NETWORKDAYS(AB$75,AB$75,'Feriados'!$F$7:$F$22)=1,OR(AND(AB$75&gt;='Mapa de férias'!$E$28,AB$75&lt;='Mapa de férias'!$F$28),AND(AB$75&gt;='Mapa de férias'!$G$28,AB$75&lt;='Mapa de férias'!$H$28),AND(AB$75&gt;='Mapa de férias'!$I$28,AB$75&lt;='Mapa de férias'!$J$28))),"F",""))</f>
        <v/>
      </c>
      <c r="AC95" s="44">
        <f>IF(OR($B95="",AC$75=""),"",IF(AND(NETWORKDAYS(AC$75,AC$75,'Feriados'!$F$7:$F$22)=1,OR(AND(AC$75&gt;='Mapa de férias'!$E$28,AC$75&lt;='Mapa de férias'!$F$28),AND(AC$75&gt;='Mapa de férias'!$G$28,AC$75&lt;='Mapa de férias'!$H$28),AND(AC$75&gt;='Mapa de férias'!$I$28,AC$75&lt;='Mapa de férias'!$J$28))),"F",""))</f>
        <v/>
      </c>
      <c r="AD95" s="44">
        <f>IF(OR($B95="",AD$75=""),"",IF(AND(NETWORKDAYS(AD$75,AD$75,'Feriados'!$F$7:$F$22)=1,OR(AND(AD$75&gt;='Mapa de férias'!$E$28,AD$75&lt;='Mapa de férias'!$F$28),AND(AD$75&gt;='Mapa de férias'!$G$28,AD$75&lt;='Mapa de férias'!$H$28),AND(AD$75&gt;='Mapa de férias'!$I$28,AD$75&lt;='Mapa de férias'!$J$28))),"F",""))</f>
        <v/>
      </c>
      <c r="AE95" s="44">
        <f>IF(OR($B95="",AE$75=""),"",IF(AND(NETWORKDAYS(AE$75,AE$75,'Feriados'!$F$7:$F$22)=1,OR(AND(AE$75&gt;='Mapa de férias'!$E$28,AE$75&lt;='Mapa de férias'!$F$28),AND(AE$75&gt;='Mapa de férias'!$G$28,AE$75&lt;='Mapa de férias'!$H$28),AND(AE$75&gt;='Mapa de férias'!$I$28,AE$75&lt;='Mapa de férias'!$J$28))),"F",""))</f>
        <v/>
      </c>
      <c r="AF95" s="44">
        <f>IF(OR($B95="",AF$75=""),"",IF(AND(NETWORKDAYS(AF$75,AF$75,'Feriados'!$F$7:$F$22)=1,OR(AND(AF$75&gt;='Mapa de férias'!$E$28,AF$75&lt;='Mapa de férias'!$F$28),AND(AF$75&gt;='Mapa de férias'!$G$28,AF$75&lt;='Mapa de férias'!$H$28),AND(AF$75&gt;='Mapa de férias'!$I$28,AF$75&lt;='Mapa de férias'!$J$28))),"F",""))</f>
        <v/>
      </c>
      <c r="AG95" s="44">
        <f>IF(OR($B95="",AG$75=""),"",IF(AND(NETWORKDAYS(AG$75,AG$75,'Feriados'!$F$7:$F$22)=1,OR(AND(AG$75&gt;='Mapa de férias'!$E$28,AG$75&lt;='Mapa de férias'!$F$28),AND(AG$75&gt;='Mapa de férias'!$G$28,AG$75&lt;='Mapa de férias'!$H$28),AND(AG$75&gt;='Mapa de férias'!$I$28,AG$75&lt;='Mapa de férias'!$J$28))),"F",""))</f>
        <v/>
      </c>
      <c r="AH95" s="45">
        <f>IF($B95="","",COUNTIF(C95:AG95,"F"))</f>
        <v/>
      </c>
    </row>
    <row r="96" ht="15" customHeight="1">
      <c r="A96" s="42" t="n">
        <v>20</v>
      </c>
      <c r="B96" s="43">
        <f>IF('Mapa de férias'!$B$29="","",'Mapa de férias'!$B$29)</f>
        <v/>
      </c>
      <c r="C96" s="44">
        <f>IF(OR($B96="",C$75=""),"",IF(AND(NETWORKDAYS(C$75,C$75,'Feriados'!$F$7:$F$22)=1,OR(AND(C$75&gt;='Mapa de férias'!$E$29,C$75&lt;='Mapa de férias'!$F$29),AND(C$75&gt;='Mapa de férias'!$G$29,C$75&lt;='Mapa de férias'!$H$29),AND(C$75&gt;='Mapa de férias'!$I$29,C$75&lt;='Mapa de férias'!$J$29))),"F",""))</f>
        <v/>
      </c>
      <c r="D96" s="44">
        <f>IF(OR($B96="",D$75=""),"",IF(AND(NETWORKDAYS(D$75,D$75,'Feriados'!$F$7:$F$22)=1,OR(AND(D$75&gt;='Mapa de férias'!$E$29,D$75&lt;='Mapa de férias'!$F$29),AND(D$75&gt;='Mapa de férias'!$G$29,D$75&lt;='Mapa de férias'!$H$29),AND(D$75&gt;='Mapa de férias'!$I$29,D$75&lt;='Mapa de férias'!$J$29))),"F",""))</f>
        <v/>
      </c>
      <c r="E96" s="44">
        <f>IF(OR($B96="",E$75=""),"",IF(AND(NETWORKDAYS(E$75,E$75,'Feriados'!$F$7:$F$22)=1,OR(AND(E$75&gt;='Mapa de férias'!$E$29,E$75&lt;='Mapa de férias'!$F$29),AND(E$75&gt;='Mapa de férias'!$G$29,E$75&lt;='Mapa de férias'!$H$29),AND(E$75&gt;='Mapa de férias'!$I$29,E$75&lt;='Mapa de férias'!$J$29))),"F",""))</f>
        <v/>
      </c>
      <c r="F96" s="44">
        <f>IF(OR($B96="",F$75=""),"",IF(AND(NETWORKDAYS(F$75,F$75,'Feriados'!$F$7:$F$22)=1,OR(AND(F$75&gt;='Mapa de férias'!$E$29,F$75&lt;='Mapa de férias'!$F$29),AND(F$75&gt;='Mapa de férias'!$G$29,F$75&lt;='Mapa de férias'!$H$29),AND(F$75&gt;='Mapa de férias'!$I$29,F$75&lt;='Mapa de férias'!$J$29))),"F",""))</f>
        <v/>
      </c>
      <c r="G96" s="44">
        <f>IF(OR($B96="",G$75=""),"",IF(AND(NETWORKDAYS(G$75,G$75,'Feriados'!$F$7:$F$22)=1,OR(AND(G$75&gt;='Mapa de férias'!$E$29,G$75&lt;='Mapa de férias'!$F$29),AND(G$75&gt;='Mapa de férias'!$G$29,G$75&lt;='Mapa de férias'!$H$29),AND(G$75&gt;='Mapa de férias'!$I$29,G$75&lt;='Mapa de férias'!$J$29))),"F",""))</f>
        <v/>
      </c>
      <c r="H96" s="44">
        <f>IF(OR($B96="",H$75=""),"",IF(AND(NETWORKDAYS(H$75,H$75,'Feriados'!$F$7:$F$22)=1,OR(AND(H$75&gt;='Mapa de férias'!$E$29,H$75&lt;='Mapa de férias'!$F$29),AND(H$75&gt;='Mapa de férias'!$G$29,H$75&lt;='Mapa de férias'!$H$29),AND(H$75&gt;='Mapa de férias'!$I$29,H$75&lt;='Mapa de férias'!$J$29))),"F",""))</f>
        <v/>
      </c>
      <c r="I96" s="44">
        <f>IF(OR($B96="",I$75=""),"",IF(AND(NETWORKDAYS(I$75,I$75,'Feriados'!$F$7:$F$22)=1,OR(AND(I$75&gt;='Mapa de férias'!$E$29,I$75&lt;='Mapa de férias'!$F$29),AND(I$75&gt;='Mapa de férias'!$G$29,I$75&lt;='Mapa de férias'!$H$29),AND(I$75&gt;='Mapa de férias'!$I$29,I$75&lt;='Mapa de férias'!$J$29))),"F",""))</f>
        <v/>
      </c>
      <c r="J96" s="44">
        <f>IF(OR($B96="",J$75=""),"",IF(AND(NETWORKDAYS(J$75,J$75,'Feriados'!$F$7:$F$22)=1,OR(AND(J$75&gt;='Mapa de férias'!$E$29,J$75&lt;='Mapa de férias'!$F$29),AND(J$75&gt;='Mapa de férias'!$G$29,J$75&lt;='Mapa de férias'!$H$29),AND(J$75&gt;='Mapa de férias'!$I$29,J$75&lt;='Mapa de férias'!$J$29))),"F",""))</f>
        <v/>
      </c>
      <c r="K96" s="44">
        <f>IF(OR($B96="",K$75=""),"",IF(AND(NETWORKDAYS(K$75,K$75,'Feriados'!$F$7:$F$22)=1,OR(AND(K$75&gt;='Mapa de férias'!$E$29,K$75&lt;='Mapa de férias'!$F$29),AND(K$75&gt;='Mapa de férias'!$G$29,K$75&lt;='Mapa de férias'!$H$29),AND(K$75&gt;='Mapa de férias'!$I$29,K$75&lt;='Mapa de férias'!$J$29))),"F",""))</f>
        <v/>
      </c>
      <c r="L96" s="44">
        <f>IF(OR($B96="",L$75=""),"",IF(AND(NETWORKDAYS(L$75,L$75,'Feriados'!$F$7:$F$22)=1,OR(AND(L$75&gt;='Mapa de férias'!$E$29,L$75&lt;='Mapa de férias'!$F$29),AND(L$75&gt;='Mapa de férias'!$G$29,L$75&lt;='Mapa de férias'!$H$29),AND(L$75&gt;='Mapa de férias'!$I$29,L$75&lt;='Mapa de férias'!$J$29))),"F",""))</f>
        <v/>
      </c>
      <c r="M96" s="44">
        <f>IF(OR($B96="",M$75=""),"",IF(AND(NETWORKDAYS(M$75,M$75,'Feriados'!$F$7:$F$22)=1,OR(AND(M$75&gt;='Mapa de férias'!$E$29,M$75&lt;='Mapa de férias'!$F$29),AND(M$75&gt;='Mapa de férias'!$G$29,M$75&lt;='Mapa de férias'!$H$29),AND(M$75&gt;='Mapa de férias'!$I$29,M$75&lt;='Mapa de férias'!$J$29))),"F",""))</f>
        <v/>
      </c>
      <c r="N96" s="44">
        <f>IF(OR($B96="",N$75=""),"",IF(AND(NETWORKDAYS(N$75,N$75,'Feriados'!$F$7:$F$22)=1,OR(AND(N$75&gt;='Mapa de férias'!$E$29,N$75&lt;='Mapa de férias'!$F$29),AND(N$75&gt;='Mapa de férias'!$G$29,N$75&lt;='Mapa de férias'!$H$29),AND(N$75&gt;='Mapa de férias'!$I$29,N$75&lt;='Mapa de férias'!$J$29))),"F",""))</f>
        <v/>
      </c>
      <c r="O96" s="44">
        <f>IF(OR($B96="",O$75=""),"",IF(AND(NETWORKDAYS(O$75,O$75,'Feriados'!$F$7:$F$22)=1,OR(AND(O$75&gt;='Mapa de férias'!$E$29,O$75&lt;='Mapa de férias'!$F$29),AND(O$75&gt;='Mapa de férias'!$G$29,O$75&lt;='Mapa de férias'!$H$29),AND(O$75&gt;='Mapa de férias'!$I$29,O$75&lt;='Mapa de férias'!$J$29))),"F",""))</f>
        <v/>
      </c>
      <c r="P96" s="44">
        <f>IF(OR($B96="",P$75=""),"",IF(AND(NETWORKDAYS(P$75,P$75,'Feriados'!$F$7:$F$22)=1,OR(AND(P$75&gt;='Mapa de férias'!$E$29,P$75&lt;='Mapa de férias'!$F$29),AND(P$75&gt;='Mapa de férias'!$G$29,P$75&lt;='Mapa de férias'!$H$29),AND(P$75&gt;='Mapa de férias'!$I$29,P$75&lt;='Mapa de férias'!$J$29))),"F",""))</f>
        <v/>
      </c>
      <c r="Q96" s="44">
        <f>IF(OR($B96="",Q$75=""),"",IF(AND(NETWORKDAYS(Q$75,Q$75,'Feriados'!$F$7:$F$22)=1,OR(AND(Q$75&gt;='Mapa de férias'!$E$29,Q$75&lt;='Mapa de férias'!$F$29),AND(Q$75&gt;='Mapa de férias'!$G$29,Q$75&lt;='Mapa de férias'!$H$29),AND(Q$75&gt;='Mapa de férias'!$I$29,Q$75&lt;='Mapa de férias'!$J$29))),"F",""))</f>
        <v/>
      </c>
      <c r="R96" s="44">
        <f>IF(OR($B96="",R$75=""),"",IF(AND(NETWORKDAYS(R$75,R$75,'Feriados'!$F$7:$F$22)=1,OR(AND(R$75&gt;='Mapa de férias'!$E$29,R$75&lt;='Mapa de férias'!$F$29),AND(R$75&gt;='Mapa de férias'!$G$29,R$75&lt;='Mapa de férias'!$H$29),AND(R$75&gt;='Mapa de férias'!$I$29,R$75&lt;='Mapa de férias'!$J$29))),"F",""))</f>
        <v/>
      </c>
      <c r="S96" s="44">
        <f>IF(OR($B96="",S$75=""),"",IF(AND(NETWORKDAYS(S$75,S$75,'Feriados'!$F$7:$F$22)=1,OR(AND(S$75&gt;='Mapa de férias'!$E$29,S$75&lt;='Mapa de férias'!$F$29),AND(S$75&gt;='Mapa de férias'!$G$29,S$75&lt;='Mapa de férias'!$H$29),AND(S$75&gt;='Mapa de férias'!$I$29,S$75&lt;='Mapa de férias'!$J$29))),"F",""))</f>
        <v/>
      </c>
      <c r="T96" s="44">
        <f>IF(OR($B96="",T$75=""),"",IF(AND(NETWORKDAYS(T$75,T$75,'Feriados'!$F$7:$F$22)=1,OR(AND(T$75&gt;='Mapa de férias'!$E$29,T$75&lt;='Mapa de férias'!$F$29),AND(T$75&gt;='Mapa de férias'!$G$29,T$75&lt;='Mapa de férias'!$H$29),AND(T$75&gt;='Mapa de férias'!$I$29,T$75&lt;='Mapa de férias'!$J$29))),"F",""))</f>
        <v/>
      </c>
      <c r="U96" s="44">
        <f>IF(OR($B96="",U$75=""),"",IF(AND(NETWORKDAYS(U$75,U$75,'Feriados'!$F$7:$F$22)=1,OR(AND(U$75&gt;='Mapa de férias'!$E$29,U$75&lt;='Mapa de férias'!$F$29),AND(U$75&gt;='Mapa de férias'!$G$29,U$75&lt;='Mapa de férias'!$H$29),AND(U$75&gt;='Mapa de férias'!$I$29,U$75&lt;='Mapa de férias'!$J$29))),"F",""))</f>
        <v/>
      </c>
      <c r="V96" s="44">
        <f>IF(OR($B96="",V$75=""),"",IF(AND(NETWORKDAYS(V$75,V$75,'Feriados'!$F$7:$F$22)=1,OR(AND(V$75&gt;='Mapa de férias'!$E$29,V$75&lt;='Mapa de férias'!$F$29),AND(V$75&gt;='Mapa de férias'!$G$29,V$75&lt;='Mapa de férias'!$H$29),AND(V$75&gt;='Mapa de férias'!$I$29,V$75&lt;='Mapa de férias'!$J$29))),"F",""))</f>
        <v/>
      </c>
      <c r="W96" s="44">
        <f>IF(OR($B96="",W$75=""),"",IF(AND(NETWORKDAYS(W$75,W$75,'Feriados'!$F$7:$F$22)=1,OR(AND(W$75&gt;='Mapa de férias'!$E$29,W$75&lt;='Mapa de férias'!$F$29),AND(W$75&gt;='Mapa de férias'!$G$29,W$75&lt;='Mapa de férias'!$H$29),AND(W$75&gt;='Mapa de férias'!$I$29,W$75&lt;='Mapa de férias'!$J$29))),"F",""))</f>
        <v/>
      </c>
      <c r="X96" s="44">
        <f>IF(OR($B96="",X$75=""),"",IF(AND(NETWORKDAYS(X$75,X$75,'Feriados'!$F$7:$F$22)=1,OR(AND(X$75&gt;='Mapa de férias'!$E$29,X$75&lt;='Mapa de férias'!$F$29),AND(X$75&gt;='Mapa de férias'!$G$29,X$75&lt;='Mapa de férias'!$H$29),AND(X$75&gt;='Mapa de férias'!$I$29,X$75&lt;='Mapa de férias'!$J$29))),"F",""))</f>
        <v/>
      </c>
      <c r="Y96" s="44">
        <f>IF(OR($B96="",Y$75=""),"",IF(AND(NETWORKDAYS(Y$75,Y$75,'Feriados'!$F$7:$F$22)=1,OR(AND(Y$75&gt;='Mapa de férias'!$E$29,Y$75&lt;='Mapa de férias'!$F$29),AND(Y$75&gt;='Mapa de férias'!$G$29,Y$75&lt;='Mapa de férias'!$H$29),AND(Y$75&gt;='Mapa de férias'!$I$29,Y$75&lt;='Mapa de férias'!$J$29))),"F",""))</f>
        <v/>
      </c>
      <c r="Z96" s="44">
        <f>IF(OR($B96="",Z$75=""),"",IF(AND(NETWORKDAYS(Z$75,Z$75,'Feriados'!$F$7:$F$22)=1,OR(AND(Z$75&gt;='Mapa de férias'!$E$29,Z$75&lt;='Mapa de férias'!$F$29),AND(Z$75&gt;='Mapa de férias'!$G$29,Z$75&lt;='Mapa de férias'!$H$29),AND(Z$75&gt;='Mapa de férias'!$I$29,Z$75&lt;='Mapa de férias'!$J$29))),"F",""))</f>
        <v/>
      </c>
      <c r="AA96" s="44">
        <f>IF(OR($B96="",AA$75=""),"",IF(AND(NETWORKDAYS(AA$75,AA$75,'Feriados'!$F$7:$F$22)=1,OR(AND(AA$75&gt;='Mapa de férias'!$E$29,AA$75&lt;='Mapa de férias'!$F$29),AND(AA$75&gt;='Mapa de férias'!$G$29,AA$75&lt;='Mapa de férias'!$H$29),AND(AA$75&gt;='Mapa de férias'!$I$29,AA$75&lt;='Mapa de férias'!$J$29))),"F",""))</f>
        <v/>
      </c>
      <c r="AB96" s="44">
        <f>IF(OR($B96="",AB$75=""),"",IF(AND(NETWORKDAYS(AB$75,AB$75,'Feriados'!$F$7:$F$22)=1,OR(AND(AB$75&gt;='Mapa de férias'!$E$29,AB$75&lt;='Mapa de férias'!$F$29),AND(AB$75&gt;='Mapa de férias'!$G$29,AB$75&lt;='Mapa de férias'!$H$29),AND(AB$75&gt;='Mapa de férias'!$I$29,AB$75&lt;='Mapa de férias'!$J$29))),"F",""))</f>
        <v/>
      </c>
      <c r="AC96" s="44">
        <f>IF(OR($B96="",AC$75=""),"",IF(AND(NETWORKDAYS(AC$75,AC$75,'Feriados'!$F$7:$F$22)=1,OR(AND(AC$75&gt;='Mapa de férias'!$E$29,AC$75&lt;='Mapa de férias'!$F$29),AND(AC$75&gt;='Mapa de férias'!$G$29,AC$75&lt;='Mapa de férias'!$H$29),AND(AC$75&gt;='Mapa de férias'!$I$29,AC$75&lt;='Mapa de férias'!$J$29))),"F",""))</f>
        <v/>
      </c>
      <c r="AD96" s="44">
        <f>IF(OR($B96="",AD$75=""),"",IF(AND(NETWORKDAYS(AD$75,AD$75,'Feriados'!$F$7:$F$22)=1,OR(AND(AD$75&gt;='Mapa de férias'!$E$29,AD$75&lt;='Mapa de férias'!$F$29),AND(AD$75&gt;='Mapa de férias'!$G$29,AD$75&lt;='Mapa de férias'!$H$29),AND(AD$75&gt;='Mapa de férias'!$I$29,AD$75&lt;='Mapa de férias'!$J$29))),"F",""))</f>
        <v/>
      </c>
      <c r="AE96" s="44">
        <f>IF(OR($B96="",AE$75=""),"",IF(AND(NETWORKDAYS(AE$75,AE$75,'Feriados'!$F$7:$F$22)=1,OR(AND(AE$75&gt;='Mapa de férias'!$E$29,AE$75&lt;='Mapa de férias'!$F$29),AND(AE$75&gt;='Mapa de férias'!$G$29,AE$75&lt;='Mapa de férias'!$H$29),AND(AE$75&gt;='Mapa de férias'!$I$29,AE$75&lt;='Mapa de férias'!$J$29))),"F",""))</f>
        <v/>
      </c>
      <c r="AF96" s="44">
        <f>IF(OR($B96="",AF$75=""),"",IF(AND(NETWORKDAYS(AF$75,AF$75,'Feriados'!$F$7:$F$22)=1,OR(AND(AF$75&gt;='Mapa de férias'!$E$29,AF$75&lt;='Mapa de férias'!$F$29),AND(AF$75&gt;='Mapa de férias'!$G$29,AF$75&lt;='Mapa de férias'!$H$29),AND(AF$75&gt;='Mapa de férias'!$I$29,AF$75&lt;='Mapa de férias'!$J$29))),"F",""))</f>
        <v/>
      </c>
      <c r="AG96" s="44">
        <f>IF(OR($B96="",AG$75=""),"",IF(AND(NETWORKDAYS(AG$75,AG$75,'Feriados'!$F$7:$F$22)=1,OR(AND(AG$75&gt;='Mapa de férias'!$E$29,AG$75&lt;='Mapa de férias'!$F$29),AND(AG$75&gt;='Mapa de férias'!$G$29,AG$75&lt;='Mapa de férias'!$H$29),AND(AG$75&gt;='Mapa de férias'!$I$29,AG$75&lt;='Mapa de férias'!$J$29))),"F",""))</f>
        <v/>
      </c>
      <c r="AH96" s="45">
        <f>IF($B96="","",COUNTIF(C96:AG96,"F"))</f>
        <v/>
      </c>
    </row>
    <row r="97" ht="10" customHeight="1"/>
    <row r="98" ht="17" customHeight="1">
      <c r="A98" s="37">
        <f>DATE('Mapa de férias'!$C$6,5,1)</f>
        <v/>
      </c>
      <c r="C98" s="38">
        <f>IF(1&gt;DAY(DATE('Mapa de férias'!$C$6,5+1,0)),"",DATE('Mapa de férias'!$C$6,5,1))</f>
        <v/>
      </c>
      <c r="D98" s="38">
        <f>IF(2&gt;DAY(DATE('Mapa de férias'!$C$6,5+1,0)),"",DATE('Mapa de férias'!$C$6,5,2))</f>
        <v/>
      </c>
      <c r="E98" s="38">
        <f>IF(3&gt;DAY(DATE('Mapa de férias'!$C$6,5+1,0)),"",DATE('Mapa de férias'!$C$6,5,3))</f>
        <v/>
      </c>
      <c r="F98" s="38">
        <f>IF(4&gt;DAY(DATE('Mapa de férias'!$C$6,5+1,0)),"",DATE('Mapa de férias'!$C$6,5,4))</f>
        <v/>
      </c>
      <c r="G98" s="38">
        <f>IF(5&gt;DAY(DATE('Mapa de férias'!$C$6,5+1,0)),"",DATE('Mapa de férias'!$C$6,5,5))</f>
        <v/>
      </c>
      <c r="H98" s="38">
        <f>IF(6&gt;DAY(DATE('Mapa de férias'!$C$6,5+1,0)),"",DATE('Mapa de férias'!$C$6,5,6))</f>
        <v/>
      </c>
      <c r="I98" s="38">
        <f>IF(7&gt;DAY(DATE('Mapa de férias'!$C$6,5+1,0)),"",DATE('Mapa de férias'!$C$6,5,7))</f>
        <v/>
      </c>
      <c r="J98" s="38">
        <f>IF(8&gt;DAY(DATE('Mapa de férias'!$C$6,5+1,0)),"",DATE('Mapa de férias'!$C$6,5,8))</f>
        <v/>
      </c>
      <c r="K98" s="38">
        <f>IF(9&gt;DAY(DATE('Mapa de férias'!$C$6,5+1,0)),"",DATE('Mapa de férias'!$C$6,5,9))</f>
        <v/>
      </c>
      <c r="L98" s="38">
        <f>IF(10&gt;DAY(DATE('Mapa de férias'!$C$6,5+1,0)),"",DATE('Mapa de férias'!$C$6,5,10))</f>
        <v/>
      </c>
      <c r="M98" s="38">
        <f>IF(11&gt;DAY(DATE('Mapa de férias'!$C$6,5+1,0)),"",DATE('Mapa de férias'!$C$6,5,11))</f>
        <v/>
      </c>
      <c r="N98" s="38">
        <f>IF(12&gt;DAY(DATE('Mapa de férias'!$C$6,5+1,0)),"",DATE('Mapa de férias'!$C$6,5,12))</f>
        <v/>
      </c>
      <c r="O98" s="38">
        <f>IF(13&gt;DAY(DATE('Mapa de férias'!$C$6,5+1,0)),"",DATE('Mapa de férias'!$C$6,5,13))</f>
        <v/>
      </c>
      <c r="P98" s="38">
        <f>IF(14&gt;DAY(DATE('Mapa de férias'!$C$6,5+1,0)),"",DATE('Mapa de férias'!$C$6,5,14))</f>
        <v/>
      </c>
      <c r="Q98" s="38">
        <f>IF(15&gt;DAY(DATE('Mapa de férias'!$C$6,5+1,0)),"",DATE('Mapa de férias'!$C$6,5,15))</f>
        <v/>
      </c>
      <c r="R98" s="38">
        <f>IF(16&gt;DAY(DATE('Mapa de férias'!$C$6,5+1,0)),"",DATE('Mapa de férias'!$C$6,5,16))</f>
        <v/>
      </c>
      <c r="S98" s="38">
        <f>IF(17&gt;DAY(DATE('Mapa de férias'!$C$6,5+1,0)),"",DATE('Mapa de férias'!$C$6,5,17))</f>
        <v/>
      </c>
      <c r="T98" s="38">
        <f>IF(18&gt;DAY(DATE('Mapa de férias'!$C$6,5+1,0)),"",DATE('Mapa de férias'!$C$6,5,18))</f>
        <v/>
      </c>
      <c r="U98" s="38">
        <f>IF(19&gt;DAY(DATE('Mapa de férias'!$C$6,5+1,0)),"",DATE('Mapa de férias'!$C$6,5,19))</f>
        <v/>
      </c>
      <c r="V98" s="38">
        <f>IF(20&gt;DAY(DATE('Mapa de férias'!$C$6,5+1,0)),"",DATE('Mapa de férias'!$C$6,5,20))</f>
        <v/>
      </c>
      <c r="W98" s="38">
        <f>IF(21&gt;DAY(DATE('Mapa de férias'!$C$6,5+1,0)),"",DATE('Mapa de férias'!$C$6,5,21))</f>
        <v/>
      </c>
      <c r="X98" s="38">
        <f>IF(22&gt;DAY(DATE('Mapa de férias'!$C$6,5+1,0)),"",DATE('Mapa de férias'!$C$6,5,22))</f>
        <v/>
      </c>
      <c r="Y98" s="38">
        <f>IF(23&gt;DAY(DATE('Mapa de férias'!$C$6,5+1,0)),"",DATE('Mapa de férias'!$C$6,5,23))</f>
        <v/>
      </c>
      <c r="Z98" s="38">
        <f>IF(24&gt;DAY(DATE('Mapa de férias'!$C$6,5+1,0)),"",DATE('Mapa de férias'!$C$6,5,24))</f>
        <v/>
      </c>
      <c r="AA98" s="38">
        <f>IF(25&gt;DAY(DATE('Mapa de férias'!$C$6,5+1,0)),"",DATE('Mapa de férias'!$C$6,5,25))</f>
        <v/>
      </c>
      <c r="AB98" s="38">
        <f>IF(26&gt;DAY(DATE('Mapa de férias'!$C$6,5+1,0)),"",DATE('Mapa de férias'!$C$6,5,26))</f>
        <v/>
      </c>
      <c r="AC98" s="38">
        <f>IF(27&gt;DAY(DATE('Mapa de férias'!$C$6,5+1,0)),"",DATE('Mapa de férias'!$C$6,5,27))</f>
        <v/>
      </c>
      <c r="AD98" s="38">
        <f>IF(28&gt;DAY(DATE('Mapa de férias'!$C$6,5+1,0)),"",DATE('Mapa de férias'!$C$6,5,28))</f>
        <v/>
      </c>
      <c r="AE98" s="38">
        <f>IF(29&gt;DAY(DATE('Mapa de férias'!$C$6,5+1,0)),"",DATE('Mapa de férias'!$C$6,5,29))</f>
        <v/>
      </c>
      <c r="AF98" s="38">
        <f>IF(30&gt;DAY(DATE('Mapa de férias'!$C$6,5+1,0)),"",DATE('Mapa de férias'!$C$6,5,30))</f>
        <v/>
      </c>
      <c r="AG98" s="38">
        <f>IF(31&gt;DAY(DATE('Mapa de férias'!$C$6,5+1,0)),"",DATE('Mapa de férias'!$C$6,5,31))</f>
        <v/>
      </c>
      <c r="AH98" s="39" t="inlineStr">
        <is>
          <t>Dias</t>
        </is>
      </c>
    </row>
    <row r="99" ht="12" customHeight="1">
      <c r="C99" s="40">
        <f>IF(C98="","",C98)</f>
        <v/>
      </c>
      <c r="D99" s="40">
        <f>IF(D98="","",D98)</f>
        <v/>
      </c>
      <c r="E99" s="40">
        <f>IF(E98="","",E98)</f>
        <v/>
      </c>
      <c r="F99" s="40">
        <f>IF(F98="","",F98)</f>
        <v/>
      </c>
      <c r="G99" s="40">
        <f>IF(G98="","",G98)</f>
        <v/>
      </c>
      <c r="H99" s="40">
        <f>IF(H98="","",H98)</f>
        <v/>
      </c>
      <c r="I99" s="40">
        <f>IF(I98="","",I98)</f>
        <v/>
      </c>
      <c r="J99" s="40">
        <f>IF(J98="","",J98)</f>
        <v/>
      </c>
      <c r="K99" s="40">
        <f>IF(K98="","",K98)</f>
        <v/>
      </c>
      <c r="L99" s="40">
        <f>IF(L98="","",L98)</f>
        <v/>
      </c>
      <c r="M99" s="40">
        <f>IF(M98="","",M98)</f>
        <v/>
      </c>
      <c r="N99" s="40">
        <f>IF(N98="","",N98)</f>
        <v/>
      </c>
      <c r="O99" s="40">
        <f>IF(O98="","",O98)</f>
        <v/>
      </c>
      <c r="P99" s="40">
        <f>IF(P98="","",P98)</f>
        <v/>
      </c>
      <c r="Q99" s="40">
        <f>IF(Q98="","",Q98)</f>
        <v/>
      </c>
      <c r="R99" s="40">
        <f>IF(R98="","",R98)</f>
        <v/>
      </c>
      <c r="S99" s="40">
        <f>IF(S98="","",S98)</f>
        <v/>
      </c>
      <c r="T99" s="40">
        <f>IF(T98="","",T98)</f>
        <v/>
      </c>
      <c r="U99" s="40">
        <f>IF(U98="","",U98)</f>
        <v/>
      </c>
      <c r="V99" s="40">
        <f>IF(V98="","",V98)</f>
        <v/>
      </c>
      <c r="W99" s="40">
        <f>IF(W98="","",W98)</f>
        <v/>
      </c>
      <c r="X99" s="40">
        <f>IF(X98="","",X98)</f>
        <v/>
      </c>
      <c r="Y99" s="40">
        <f>IF(Y98="","",Y98)</f>
        <v/>
      </c>
      <c r="Z99" s="40">
        <f>IF(Z98="","",Z98)</f>
        <v/>
      </c>
      <c r="AA99" s="40">
        <f>IF(AA98="","",AA98)</f>
        <v/>
      </c>
      <c r="AB99" s="40">
        <f>IF(AB98="","",AB98)</f>
        <v/>
      </c>
      <c r="AC99" s="40">
        <f>IF(AC98="","",AC98)</f>
        <v/>
      </c>
      <c r="AD99" s="40">
        <f>IF(AD98="","",AD98)</f>
        <v/>
      </c>
      <c r="AE99" s="40">
        <f>IF(AE98="","",AE98)</f>
        <v/>
      </c>
      <c r="AF99" s="40">
        <f>IF(AF98="","",AF98)</f>
        <v/>
      </c>
      <c r="AG99" s="40">
        <f>IF(AG98="","",AG98)</f>
        <v/>
      </c>
      <c r="AH99" s="41" t="n"/>
    </row>
    <row r="100" ht="15" customHeight="1">
      <c r="A100" s="42" t="n">
        <v>1</v>
      </c>
      <c r="B100" s="43">
        <f>IF('Mapa de férias'!$B$10="","",'Mapa de férias'!$B$10)</f>
        <v/>
      </c>
      <c r="C100" s="44">
        <f>IF(OR($B100="",C$98=""),"",IF(AND(NETWORKDAYS(C$98,C$98,'Feriados'!$F$7:$F$22)=1,OR(AND(C$98&gt;='Mapa de férias'!$E$10,C$98&lt;='Mapa de férias'!$F$10),AND(C$98&gt;='Mapa de férias'!$G$10,C$98&lt;='Mapa de férias'!$H$10),AND(C$98&gt;='Mapa de férias'!$I$10,C$98&lt;='Mapa de férias'!$J$10))),"F",""))</f>
        <v/>
      </c>
      <c r="D100" s="44">
        <f>IF(OR($B100="",D$98=""),"",IF(AND(NETWORKDAYS(D$98,D$98,'Feriados'!$F$7:$F$22)=1,OR(AND(D$98&gt;='Mapa de férias'!$E$10,D$98&lt;='Mapa de férias'!$F$10),AND(D$98&gt;='Mapa de férias'!$G$10,D$98&lt;='Mapa de férias'!$H$10),AND(D$98&gt;='Mapa de férias'!$I$10,D$98&lt;='Mapa de férias'!$J$10))),"F",""))</f>
        <v/>
      </c>
      <c r="E100" s="44">
        <f>IF(OR($B100="",E$98=""),"",IF(AND(NETWORKDAYS(E$98,E$98,'Feriados'!$F$7:$F$22)=1,OR(AND(E$98&gt;='Mapa de férias'!$E$10,E$98&lt;='Mapa de férias'!$F$10),AND(E$98&gt;='Mapa de férias'!$G$10,E$98&lt;='Mapa de férias'!$H$10),AND(E$98&gt;='Mapa de férias'!$I$10,E$98&lt;='Mapa de férias'!$J$10))),"F",""))</f>
        <v/>
      </c>
      <c r="F100" s="44">
        <f>IF(OR($B100="",F$98=""),"",IF(AND(NETWORKDAYS(F$98,F$98,'Feriados'!$F$7:$F$22)=1,OR(AND(F$98&gt;='Mapa de férias'!$E$10,F$98&lt;='Mapa de férias'!$F$10),AND(F$98&gt;='Mapa de férias'!$G$10,F$98&lt;='Mapa de férias'!$H$10),AND(F$98&gt;='Mapa de férias'!$I$10,F$98&lt;='Mapa de férias'!$J$10))),"F",""))</f>
        <v/>
      </c>
      <c r="G100" s="44">
        <f>IF(OR($B100="",G$98=""),"",IF(AND(NETWORKDAYS(G$98,G$98,'Feriados'!$F$7:$F$22)=1,OR(AND(G$98&gt;='Mapa de férias'!$E$10,G$98&lt;='Mapa de férias'!$F$10),AND(G$98&gt;='Mapa de férias'!$G$10,G$98&lt;='Mapa de férias'!$H$10),AND(G$98&gt;='Mapa de férias'!$I$10,G$98&lt;='Mapa de férias'!$J$10))),"F",""))</f>
        <v/>
      </c>
      <c r="H100" s="44">
        <f>IF(OR($B100="",H$98=""),"",IF(AND(NETWORKDAYS(H$98,H$98,'Feriados'!$F$7:$F$22)=1,OR(AND(H$98&gt;='Mapa de férias'!$E$10,H$98&lt;='Mapa de férias'!$F$10),AND(H$98&gt;='Mapa de férias'!$G$10,H$98&lt;='Mapa de férias'!$H$10),AND(H$98&gt;='Mapa de férias'!$I$10,H$98&lt;='Mapa de férias'!$J$10))),"F",""))</f>
        <v/>
      </c>
      <c r="I100" s="44">
        <f>IF(OR($B100="",I$98=""),"",IF(AND(NETWORKDAYS(I$98,I$98,'Feriados'!$F$7:$F$22)=1,OR(AND(I$98&gt;='Mapa de férias'!$E$10,I$98&lt;='Mapa de férias'!$F$10),AND(I$98&gt;='Mapa de férias'!$G$10,I$98&lt;='Mapa de férias'!$H$10),AND(I$98&gt;='Mapa de férias'!$I$10,I$98&lt;='Mapa de férias'!$J$10))),"F",""))</f>
        <v/>
      </c>
      <c r="J100" s="44">
        <f>IF(OR($B100="",J$98=""),"",IF(AND(NETWORKDAYS(J$98,J$98,'Feriados'!$F$7:$F$22)=1,OR(AND(J$98&gt;='Mapa de férias'!$E$10,J$98&lt;='Mapa de férias'!$F$10),AND(J$98&gt;='Mapa de férias'!$G$10,J$98&lt;='Mapa de férias'!$H$10),AND(J$98&gt;='Mapa de férias'!$I$10,J$98&lt;='Mapa de férias'!$J$10))),"F",""))</f>
        <v/>
      </c>
      <c r="K100" s="44">
        <f>IF(OR($B100="",K$98=""),"",IF(AND(NETWORKDAYS(K$98,K$98,'Feriados'!$F$7:$F$22)=1,OR(AND(K$98&gt;='Mapa de férias'!$E$10,K$98&lt;='Mapa de férias'!$F$10),AND(K$98&gt;='Mapa de férias'!$G$10,K$98&lt;='Mapa de férias'!$H$10),AND(K$98&gt;='Mapa de férias'!$I$10,K$98&lt;='Mapa de férias'!$J$10))),"F",""))</f>
        <v/>
      </c>
      <c r="L100" s="44">
        <f>IF(OR($B100="",L$98=""),"",IF(AND(NETWORKDAYS(L$98,L$98,'Feriados'!$F$7:$F$22)=1,OR(AND(L$98&gt;='Mapa de férias'!$E$10,L$98&lt;='Mapa de férias'!$F$10),AND(L$98&gt;='Mapa de férias'!$G$10,L$98&lt;='Mapa de férias'!$H$10),AND(L$98&gt;='Mapa de férias'!$I$10,L$98&lt;='Mapa de férias'!$J$10))),"F",""))</f>
        <v/>
      </c>
      <c r="M100" s="44">
        <f>IF(OR($B100="",M$98=""),"",IF(AND(NETWORKDAYS(M$98,M$98,'Feriados'!$F$7:$F$22)=1,OR(AND(M$98&gt;='Mapa de férias'!$E$10,M$98&lt;='Mapa de férias'!$F$10),AND(M$98&gt;='Mapa de férias'!$G$10,M$98&lt;='Mapa de férias'!$H$10),AND(M$98&gt;='Mapa de férias'!$I$10,M$98&lt;='Mapa de férias'!$J$10))),"F",""))</f>
        <v/>
      </c>
      <c r="N100" s="44">
        <f>IF(OR($B100="",N$98=""),"",IF(AND(NETWORKDAYS(N$98,N$98,'Feriados'!$F$7:$F$22)=1,OR(AND(N$98&gt;='Mapa de férias'!$E$10,N$98&lt;='Mapa de férias'!$F$10),AND(N$98&gt;='Mapa de férias'!$G$10,N$98&lt;='Mapa de férias'!$H$10),AND(N$98&gt;='Mapa de férias'!$I$10,N$98&lt;='Mapa de férias'!$J$10))),"F",""))</f>
        <v/>
      </c>
      <c r="O100" s="44">
        <f>IF(OR($B100="",O$98=""),"",IF(AND(NETWORKDAYS(O$98,O$98,'Feriados'!$F$7:$F$22)=1,OR(AND(O$98&gt;='Mapa de férias'!$E$10,O$98&lt;='Mapa de férias'!$F$10),AND(O$98&gt;='Mapa de férias'!$G$10,O$98&lt;='Mapa de férias'!$H$10),AND(O$98&gt;='Mapa de férias'!$I$10,O$98&lt;='Mapa de férias'!$J$10))),"F",""))</f>
        <v/>
      </c>
      <c r="P100" s="44">
        <f>IF(OR($B100="",P$98=""),"",IF(AND(NETWORKDAYS(P$98,P$98,'Feriados'!$F$7:$F$22)=1,OR(AND(P$98&gt;='Mapa de férias'!$E$10,P$98&lt;='Mapa de férias'!$F$10),AND(P$98&gt;='Mapa de férias'!$G$10,P$98&lt;='Mapa de férias'!$H$10),AND(P$98&gt;='Mapa de férias'!$I$10,P$98&lt;='Mapa de férias'!$J$10))),"F",""))</f>
        <v/>
      </c>
      <c r="Q100" s="44">
        <f>IF(OR($B100="",Q$98=""),"",IF(AND(NETWORKDAYS(Q$98,Q$98,'Feriados'!$F$7:$F$22)=1,OR(AND(Q$98&gt;='Mapa de férias'!$E$10,Q$98&lt;='Mapa de férias'!$F$10),AND(Q$98&gt;='Mapa de férias'!$G$10,Q$98&lt;='Mapa de férias'!$H$10),AND(Q$98&gt;='Mapa de férias'!$I$10,Q$98&lt;='Mapa de férias'!$J$10))),"F",""))</f>
        <v/>
      </c>
      <c r="R100" s="44">
        <f>IF(OR($B100="",R$98=""),"",IF(AND(NETWORKDAYS(R$98,R$98,'Feriados'!$F$7:$F$22)=1,OR(AND(R$98&gt;='Mapa de férias'!$E$10,R$98&lt;='Mapa de férias'!$F$10),AND(R$98&gt;='Mapa de férias'!$G$10,R$98&lt;='Mapa de férias'!$H$10),AND(R$98&gt;='Mapa de férias'!$I$10,R$98&lt;='Mapa de férias'!$J$10))),"F",""))</f>
        <v/>
      </c>
      <c r="S100" s="44">
        <f>IF(OR($B100="",S$98=""),"",IF(AND(NETWORKDAYS(S$98,S$98,'Feriados'!$F$7:$F$22)=1,OR(AND(S$98&gt;='Mapa de férias'!$E$10,S$98&lt;='Mapa de férias'!$F$10),AND(S$98&gt;='Mapa de férias'!$G$10,S$98&lt;='Mapa de férias'!$H$10),AND(S$98&gt;='Mapa de férias'!$I$10,S$98&lt;='Mapa de férias'!$J$10))),"F",""))</f>
        <v/>
      </c>
      <c r="T100" s="44">
        <f>IF(OR($B100="",T$98=""),"",IF(AND(NETWORKDAYS(T$98,T$98,'Feriados'!$F$7:$F$22)=1,OR(AND(T$98&gt;='Mapa de férias'!$E$10,T$98&lt;='Mapa de férias'!$F$10),AND(T$98&gt;='Mapa de férias'!$G$10,T$98&lt;='Mapa de férias'!$H$10),AND(T$98&gt;='Mapa de férias'!$I$10,T$98&lt;='Mapa de férias'!$J$10))),"F",""))</f>
        <v/>
      </c>
      <c r="U100" s="44">
        <f>IF(OR($B100="",U$98=""),"",IF(AND(NETWORKDAYS(U$98,U$98,'Feriados'!$F$7:$F$22)=1,OR(AND(U$98&gt;='Mapa de férias'!$E$10,U$98&lt;='Mapa de férias'!$F$10),AND(U$98&gt;='Mapa de férias'!$G$10,U$98&lt;='Mapa de férias'!$H$10),AND(U$98&gt;='Mapa de férias'!$I$10,U$98&lt;='Mapa de férias'!$J$10))),"F",""))</f>
        <v/>
      </c>
      <c r="V100" s="44">
        <f>IF(OR($B100="",V$98=""),"",IF(AND(NETWORKDAYS(V$98,V$98,'Feriados'!$F$7:$F$22)=1,OR(AND(V$98&gt;='Mapa de férias'!$E$10,V$98&lt;='Mapa de férias'!$F$10),AND(V$98&gt;='Mapa de férias'!$G$10,V$98&lt;='Mapa de férias'!$H$10),AND(V$98&gt;='Mapa de férias'!$I$10,V$98&lt;='Mapa de férias'!$J$10))),"F",""))</f>
        <v/>
      </c>
      <c r="W100" s="44">
        <f>IF(OR($B100="",W$98=""),"",IF(AND(NETWORKDAYS(W$98,W$98,'Feriados'!$F$7:$F$22)=1,OR(AND(W$98&gt;='Mapa de férias'!$E$10,W$98&lt;='Mapa de férias'!$F$10),AND(W$98&gt;='Mapa de férias'!$G$10,W$98&lt;='Mapa de férias'!$H$10),AND(W$98&gt;='Mapa de férias'!$I$10,W$98&lt;='Mapa de férias'!$J$10))),"F",""))</f>
        <v/>
      </c>
      <c r="X100" s="44">
        <f>IF(OR($B100="",X$98=""),"",IF(AND(NETWORKDAYS(X$98,X$98,'Feriados'!$F$7:$F$22)=1,OR(AND(X$98&gt;='Mapa de férias'!$E$10,X$98&lt;='Mapa de férias'!$F$10),AND(X$98&gt;='Mapa de férias'!$G$10,X$98&lt;='Mapa de férias'!$H$10),AND(X$98&gt;='Mapa de férias'!$I$10,X$98&lt;='Mapa de férias'!$J$10))),"F",""))</f>
        <v/>
      </c>
      <c r="Y100" s="44">
        <f>IF(OR($B100="",Y$98=""),"",IF(AND(NETWORKDAYS(Y$98,Y$98,'Feriados'!$F$7:$F$22)=1,OR(AND(Y$98&gt;='Mapa de férias'!$E$10,Y$98&lt;='Mapa de férias'!$F$10),AND(Y$98&gt;='Mapa de férias'!$G$10,Y$98&lt;='Mapa de férias'!$H$10),AND(Y$98&gt;='Mapa de férias'!$I$10,Y$98&lt;='Mapa de férias'!$J$10))),"F",""))</f>
        <v/>
      </c>
      <c r="Z100" s="44">
        <f>IF(OR($B100="",Z$98=""),"",IF(AND(NETWORKDAYS(Z$98,Z$98,'Feriados'!$F$7:$F$22)=1,OR(AND(Z$98&gt;='Mapa de férias'!$E$10,Z$98&lt;='Mapa de férias'!$F$10),AND(Z$98&gt;='Mapa de férias'!$G$10,Z$98&lt;='Mapa de férias'!$H$10),AND(Z$98&gt;='Mapa de férias'!$I$10,Z$98&lt;='Mapa de férias'!$J$10))),"F",""))</f>
        <v/>
      </c>
      <c r="AA100" s="44">
        <f>IF(OR($B100="",AA$98=""),"",IF(AND(NETWORKDAYS(AA$98,AA$98,'Feriados'!$F$7:$F$22)=1,OR(AND(AA$98&gt;='Mapa de férias'!$E$10,AA$98&lt;='Mapa de férias'!$F$10),AND(AA$98&gt;='Mapa de férias'!$G$10,AA$98&lt;='Mapa de férias'!$H$10),AND(AA$98&gt;='Mapa de férias'!$I$10,AA$98&lt;='Mapa de férias'!$J$10))),"F",""))</f>
        <v/>
      </c>
      <c r="AB100" s="44">
        <f>IF(OR($B100="",AB$98=""),"",IF(AND(NETWORKDAYS(AB$98,AB$98,'Feriados'!$F$7:$F$22)=1,OR(AND(AB$98&gt;='Mapa de férias'!$E$10,AB$98&lt;='Mapa de férias'!$F$10),AND(AB$98&gt;='Mapa de férias'!$G$10,AB$98&lt;='Mapa de férias'!$H$10),AND(AB$98&gt;='Mapa de férias'!$I$10,AB$98&lt;='Mapa de férias'!$J$10))),"F",""))</f>
        <v/>
      </c>
      <c r="AC100" s="44">
        <f>IF(OR($B100="",AC$98=""),"",IF(AND(NETWORKDAYS(AC$98,AC$98,'Feriados'!$F$7:$F$22)=1,OR(AND(AC$98&gt;='Mapa de férias'!$E$10,AC$98&lt;='Mapa de férias'!$F$10),AND(AC$98&gt;='Mapa de férias'!$G$10,AC$98&lt;='Mapa de férias'!$H$10),AND(AC$98&gt;='Mapa de férias'!$I$10,AC$98&lt;='Mapa de férias'!$J$10))),"F",""))</f>
        <v/>
      </c>
      <c r="AD100" s="44">
        <f>IF(OR($B100="",AD$98=""),"",IF(AND(NETWORKDAYS(AD$98,AD$98,'Feriados'!$F$7:$F$22)=1,OR(AND(AD$98&gt;='Mapa de férias'!$E$10,AD$98&lt;='Mapa de férias'!$F$10),AND(AD$98&gt;='Mapa de férias'!$G$10,AD$98&lt;='Mapa de férias'!$H$10),AND(AD$98&gt;='Mapa de férias'!$I$10,AD$98&lt;='Mapa de férias'!$J$10))),"F",""))</f>
        <v/>
      </c>
      <c r="AE100" s="44">
        <f>IF(OR($B100="",AE$98=""),"",IF(AND(NETWORKDAYS(AE$98,AE$98,'Feriados'!$F$7:$F$22)=1,OR(AND(AE$98&gt;='Mapa de férias'!$E$10,AE$98&lt;='Mapa de férias'!$F$10),AND(AE$98&gt;='Mapa de férias'!$G$10,AE$98&lt;='Mapa de férias'!$H$10),AND(AE$98&gt;='Mapa de férias'!$I$10,AE$98&lt;='Mapa de férias'!$J$10))),"F",""))</f>
        <v/>
      </c>
      <c r="AF100" s="44">
        <f>IF(OR($B100="",AF$98=""),"",IF(AND(NETWORKDAYS(AF$98,AF$98,'Feriados'!$F$7:$F$22)=1,OR(AND(AF$98&gt;='Mapa de férias'!$E$10,AF$98&lt;='Mapa de férias'!$F$10),AND(AF$98&gt;='Mapa de férias'!$G$10,AF$98&lt;='Mapa de férias'!$H$10),AND(AF$98&gt;='Mapa de férias'!$I$10,AF$98&lt;='Mapa de férias'!$J$10))),"F",""))</f>
        <v/>
      </c>
      <c r="AG100" s="44">
        <f>IF(OR($B100="",AG$98=""),"",IF(AND(NETWORKDAYS(AG$98,AG$98,'Feriados'!$F$7:$F$22)=1,OR(AND(AG$98&gt;='Mapa de férias'!$E$10,AG$98&lt;='Mapa de férias'!$F$10),AND(AG$98&gt;='Mapa de férias'!$G$10,AG$98&lt;='Mapa de férias'!$H$10),AND(AG$98&gt;='Mapa de férias'!$I$10,AG$98&lt;='Mapa de férias'!$J$10))),"F",""))</f>
        <v/>
      </c>
      <c r="AH100" s="45">
        <f>IF($B100="","",COUNTIF(C100:AG100,"F"))</f>
        <v/>
      </c>
    </row>
    <row r="101" ht="15" customHeight="1">
      <c r="A101" s="42" t="n">
        <v>2</v>
      </c>
      <c r="B101" s="43">
        <f>IF('Mapa de férias'!$B$11="","",'Mapa de férias'!$B$11)</f>
        <v/>
      </c>
      <c r="C101" s="44">
        <f>IF(OR($B101="",C$98=""),"",IF(AND(NETWORKDAYS(C$98,C$98,'Feriados'!$F$7:$F$22)=1,OR(AND(C$98&gt;='Mapa de férias'!$E$11,C$98&lt;='Mapa de férias'!$F$11),AND(C$98&gt;='Mapa de férias'!$G$11,C$98&lt;='Mapa de férias'!$H$11),AND(C$98&gt;='Mapa de férias'!$I$11,C$98&lt;='Mapa de férias'!$J$11))),"F",""))</f>
        <v/>
      </c>
      <c r="D101" s="44">
        <f>IF(OR($B101="",D$98=""),"",IF(AND(NETWORKDAYS(D$98,D$98,'Feriados'!$F$7:$F$22)=1,OR(AND(D$98&gt;='Mapa de férias'!$E$11,D$98&lt;='Mapa de férias'!$F$11),AND(D$98&gt;='Mapa de férias'!$G$11,D$98&lt;='Mapa de férias'!$H$11),AND(D$98&gt;='Mapa de férias'!$I$11,D$98&lt;='Mapa de férias'!$J$11))),"F",""))</f>
        <v/>
      </c>
      <c r="E101" s="44">
        <f>IF(OR($B101="",E$98=""),"",IF(AND(NETWORKDAYS(E$98,E$98,'Feriados'!$F$7:$F$22)=1,OR(AND(E$98&gt;='Mapa de férias'!$E$11,E$98&lt;='Mapa de férias'!$F$11),AND(E$98&gt;='Mapa de férias'!$G$11,E$98&lt;='Mapa de férias'!$H$11),AND(E$98&gt;='Mapa de férias'!$I$11,E$98&lt;='Mapa de férias'!$J$11))),"F",""))</f>
        <v/>
      </c>
      <c r="F101" s="44">
        <f>IF(OR($B101="",F$98=""),"",IF(AND(NETWORKDAYS(F$98,F$98,'Feriados'!$F$7:$F$22)=1,OR(AND(F$98&gt;='Mapa de férias'!$E$11,F$98&lt;='Mapa de férias'!$F$11),AND(F$98&gt;='Mapa de férias'!$G$11,F$98&lt;='Mapa de férias'!$H$11),AND(F$98&gt;='Mapa de férias'!$I$11,F$98&lt;='Mapa de férias'!$J$11))),"F",""))</f>
        <v/>
      </c>
      <c r="G101" s="44">
        <f>IF(OR($B101="",G$98=""),"",IF(AND(NETWORKDAYS(G$98,G$98,'Feriados'!$F$7:$F$22)=1,OR(AND(G$98&gt;='Mapa de férias'!$E$11,G$98&lt;='Mapa de férias'!$F$11),AND(G$98&gt;='Mapa de férias'!$G$11,G$98&lt;='Mapa de férias'!$H$11),AND(G$98&gt;='Mapa de férias'!$I$11,G$98&lt;='Mapa de férias'!$J$11))),"F",""))</f>
        <v/>
      </c>
      <c r="H101" s="44">
        <f>IF(OR($B101="",H$98=""),"",IF(AND(NETWORKDAYS(H$98,H$98,'Feriados'!$F$7:$F$22)=1,OR(AND(H$98&gt;='Mapa de férias'!$E$11,H$98&lt;='Mapa de férias'!$F$11),AND(H$98&gt;='Mapa de férias'!$G$11,H$98&lt;='Mapa de férias'!$H$11),AND(H$98&gt;='Mapa de férias'!$I$11,H$98&lt;='Mapa de férias'!$J$11))),"F",""))</f>
        <v/>
      </c>
      <c r="I101" s="44">
        <f>IF(OR($B101="",I$98=""),"",IF(AND(NETWORKDAYS(I$98,I$98,'Feriados'!$F$7:$F$22)=1,OR(AND(I$98&gt;='Mapa de férias'!$E$11,I$98&lt;='Mapa de férias'!$F$11),AND(I$98&gt;='Mapa de férias'!$G$11,I$98&lt;='Mapa de férias'!$H$11),AND(I$98&gt;='Mapa de férias'!$I$11,I$98&lt;='Mapa de férias'!$J$11))),"F",""))</f>
        <v/>
      </c>
      <c r="J101" s="44">
        <f>IF(OR($B101="",J$98=""),"",IF(AND(NETWORKDAYS(J$98,J$98,'Feriados'!$F$7:$F$22)=1,OR(AND(J$98&gt;='Mapa de férias'!$E$11,J$98&lt;='Mapa de férias'!$F$11),AND(J$98&gt;='Mapa de férias'!$G$11,J$98&lt;='Mapa de férias'!$H$11),AND(J$98&gt;='Mapa de férias'!$I$11,J$98&lt;='Mapa de férias'!$J$11))),"F",""))</f>
        <v/>
      </c>
      <c r="K101" s="44">
        <f>IF(OR($B101="",K$98=""),"",IF(AND(NETWORKDAYS(K$98,K$98,'Feriados'!$F$7:$F$22)=1,OR(AND(K$98&gt;='Mapa de férias'!$E$11,K$98&lt;='Mapa de férias'!$F$11),AND(K$98&gt;='Mapa de férias'!$G$11,K$98&lt;='Mapa de férias'!$H$11),AND(K$98&gt;='Mapa de férias'!$I$11,K$98&lt;='Mapa de férias'!$J$11))),"F",""))</f>
        <v/>
      </c>
      <c r="L101" s="44">
        <f>IF(OR($B101="",L$98=""),"",IF(AND(NETWORKDAYS(L$98,L$98,'Feriados'!$F$7:$F$22)=1,OR(AND(L$98&gt;='Mapa de férias'!$E$11,L$98&lt;='Mapa de férias'!$F$11),AND(L$98&gt;='Mapa de férias'!$G$11,L$98&lt;='Mapa de férias'!$H$11),AND(L$98&gt;='Mapa de férias'!$I$11,L$98&lt;='Mapa de férias'!$J$11))),"F",""))</f>
        <v/>
      </c>
      <c r="M101" s="44">
        <f>IF(OR($B101="",M$98=""),"",IF(AND(NETWORKDAYS(M$98,M$98,'Feriados'!$F$7:$F$22)=1,OR(AND(M$98&gt;='Mapa de férias'!$E$11,M$98&lt;='Mapa de férias'!$F$11),AND(M$98&gt;='Mapa de férias'!$G$11,M$98&lt;='Mapa de férias'!$H$11),AND(M$98&gt;='Mapa de férias'!$I$11,M$98&lt;='Mapa de férias'!$J$11))),"F",""))</f>
        <v/>
      </c>
      <c r="N101" s="44">
        <f>IF(OR($B101="",N$98=""),"",IF(AND(NETWORKDAYS(N$98,N$98,'Feriados'!$F$7:$F$22)=1,OR(AND(N$98&gt;='Mapa de férias'!$E$11,N$98&lt;='Mapa de férias'!$F$11),AND(N$98&gt;='Mapa de férias'!$G$11,N$98&lt;='Mapa de férias'!$H$11),AND(N$98&gt;='Mapa de férias'!$I$11,N$98&lt;='Mapa de férias'!$J$11))),"F",""))</f>
        <v/>
      </c>
      <c r="O101" s="44">
        <f>IF(OR($B101="",O$98=""),"",IF(AND(NETWORKDAYS(O$98,O$98,'Feriados'!$F$7:$F$22)=1,OR(AND(O$98&gt;='Mapa de férias'!$E$11,O$98&lt;='Mapa de férias'!$F$11),AND(O$98&gt;='Mapa de férias'!$G$11,O$98&lt;='Mapa de férias'!$H$11),AND(O$98&gt;='Mapa de férias'!$I$11,O$98&lt;='Mapa de férias'!$J$11))),"F",""))</f>
        <v/>
      </c>
      <c r="P101" s="44">
        <f>IF(OR($B101="",P$98=""),"",IF(AND(NETWORKDAYS(P$98,P$98,'Feriados'!$F$7:$F$22)=1,OR(AND(P$98&gt;='Mapa de férias'!$E$11,P$98&lt;='Mapa de férias'!$F$11),AND(P$98&gt;='Mapa de férias'!$G$11,P$98&lt;='Mapa de férias'!$H$11),AND(P$98&gt;='Mapa de férias'!$I$11,P$98&lt;='Mapa de férias'!$J$11))),"F",""))</f>
        <v/>
      </c>
      <c r="Q101" s="44">
        <f>IF(OR($B101="",Q$98=""),"",IF(AND(NETWORKDAYS(Q$98,Q$98,'Feriados'!$F$7:$F$22)=1,OR(AND(Q$98&gt;='Mapa de férias'!$E$11,Q$98&lt;='Mapa de férias'!$F$11),AND(Q$98&gt;='Mapa de férias'!$G$11,Q$98&lt;='Mapa de férias'!$H$11),AND(Q$98&gt;='Mapa de férias'!$I$11,Q$98&lt;='Mapa de férias'!$J$11))),"F",""))</f>
        <v/>
      </c>
      <c r="R101" s="44">
        <f>IF(OR($B101="",R$98=""),"",IF(AND(NETWORKDAYS(R$98,R$98,'Feriados'!$F$7:$F$22)=1,OR(AND(R$98&gt;='Mapa de férias'!$E$11,R$98&lt;='Mapa de férias'!$F$11),AND(R$98&gt;='Mapa de férias'!$G$11,R$98&lt;='Mapa de férias'!$H$11),AND(R$98&gt;='Mapa de férias'!$I$11,R$98&lt;='Mapa de férias'!$J$11))),"F",""))</f>
        <v/>
      </c>
      <c r="S101" s="44">
        <f>IF(OR($B101="",S$98=""),"",IF(AND(NETWORKDAYS(S$98,S$98,'Feriados'!$F$7:$F$22)=1,OR(AND(S$98&gt;='Mapa de férias'!$E$11,S$98&lt;='Mapa de férias'!$F$11),AND(S$98&gt;='Mapa de férias'!$G$11,S$98&lt;='Mapa de férias'!$H$11),AND(S$98&gt;='Mapa de férias'!$I$11,S$98&lt;='Mapa de férias'!$J$11))),"F",""))</f>
        <v/>
      </c>
      <c r="T101" s="44">
        <f>IF(OR($B101="",T$98=""),"",IF(AND(NETWORKDAYS(T$98,T$98,'Feriados'!$F$7:$F$22)=1,OR(AND(T$98&gt;='Mapa de férias'!$E$11,T$98&lt;='Mapa de férias'!$F$11),AND(T$98&gt;='Mapa de férias'!$G$11,T$98&lt;='Mapa de férias'!$H$11),AND(T$98&gt;='Mapa de férias'!$I$11,T$98&lt;='Mapa de férias'!$J$11))),"F",""))</f>
        <v/>
      </c>
      <c r="U101" s="44">
        <f>IF(OR($B101="",U$98=""),"",IF(AND(NETWORKDAYS(U$98,U$98,'Feriados'!$F$7:$F$22)=1,OR(AND(U$98&gt;='Mapa de férias'!$E$11,U$98&lt;='Mapa de férias'!$F$11),AND(U$98&gt;='Mapa de férias'!$G$11,U$98&lt;='Mapa de férias'!$H$11),AND(U$98&gt;='Mapa de férias'!$I$11,U$98&lt;='Mapa de férias'!$J$11))),"F",""))</f>
        <v/>
      </c>
      <c r="V101" s="44">
        <f>IF(OR($B101="",V$98=""),"",IF(AND(NETWORKDAYS(V$98,V$98,'Feriados'!$F$7:$F$22)=1,OR(AND(V$98&gt;='Mapa de férias'!$E$11,V$98&lt;='Mapa de férias'!$F$11),AND(V$98&gt;='Mapa de férias'!$G$11,V$98&lt;='Mapa de férias'!$H$11),AND(V$98&gt;='Mapa de férias'!$I$11,V$98&lt;='Mapa de férias'!$J$11))),"F",""))</f>
        <v/>
      </c>
      <c r="W101" s="44">
        <f>IF(OR($B101="",W$98=""),"",IF(AND(NETWORKDAYS(W$98,W$98,'Feriados'!$F$7:$F$22)=1,OR(AND(W$98&gt;='Mapa de férias'!$E$11,W$98&lt;='Mapa de férias'!$F$11),AND(W$98&gt;='Mapa de férias'!$G$11,W$98&lt;='Mapa de férias'!$H$11),AND(W$98&gt;='Mapa de férias'!$I$11,W$98&lt;='Mapa de férias'!$J$11))),"F",""))</f>
        <v/>
      </c>
      <c r="X101" s="44">
        <f>IF(OR($B101="",X$98=""),"",IF(AND(NETWORKDAYS(X$98,X$98,'Feriados'!$F$7:$F$22)=1,OR(AND(X$98&gt;='Mapa de férias'!$E$11,X$98&lt;='Mapa de férias'!$F$11),AND(X$98&gt;='Mapa de férias'!$G$11,X$98&lt;='Mapa de férias'!$H$11),AND(X$98&gt;='Mapa de férias'!$I$11,X$98&lt;='Mapa de férias'!$J$11))),"F",""))</f>
        <v/>
      </c>
      <c r="Y101" s="44">
        <f>IF(OR($B101="",Y$98=""),"",IF(AND(NETWORKDAYS(Y$98,Y$98,'Feriados'!$F$7:$F$22)=1,OR(AND(Y$98&gt;='Mapa de férias'!$E$11,Y$98&lt;='Mapa de férias'!$F$11),AND(Y$98&gt;='Mapa de férias'!$G$11,Y$98&lt;='Mapa de férias'!$H$11),AND(Y$98&gt;='Mapa de férias'!$I$11,Y$98&lt;='Mapa de férias'!$J$11))),"F",""))</f>
        <v/>
      </c>
      <c r="Z101" s="44">
        <f>IF(OR($B101="",Z$98=""),"",IF(AND(NETWORKDAYS(Z$98,Z$98,'Feriados'!$F$7:$F$22)=1,OR(AND(Z$98&gt;='Mapa de férias'!$E$11,Z$98&lt;='Mapa de férias'!$F$11),AND(Z$98&gt;='Mapa de férias'!$G$11,Z$98&lt;='Mapa de férias'!$H$11),AND(Z$98&gt;='Mapa de férias'!$I$11,Z$98&lt;='Mapa de férias'!$J$11))),"F",""))</f>
        <v/>
      </c>
      <c r="AA101" s="44">
        <f>IF(OR($B101="",AA$98=""),"",IF(AND(NETWORKDAYS(AA$98,AA$98,'Feriados'!$F$7:$F$22)=1,OR(AND(AA$98&gt;='Mapa de férias'!$E$11,AA$98&lt;='Mapa de férias'!$F$11),AND(AA$98&gt;='Mapa de férias'!$G$11,AA$98&lt;='Mapa de férias'!$H$11),AND(AA$98&gt;='Mapa de férias'!$I$11,AA$98&lt;='Mapa de férias'!$J$11))),"F",""))</f>
        <v/>
      </c>
      <c r="AB101" s="44">
        <f>IF(OR($B101="",AB$98=""),"",IF(AND(NETWORKDAYS(AB$98,AB$98,'Feriados'!$F$7:$F$22)=1,OR(AND(AB$98&gt;='Mapa de férias'!$E$11,AB$98&lt;='Mapa de férias'!$F$11),AND(AB$98&gt;='Mapa de férias'!$G$11,AB$98&lt;='Mapa de férias'!$H$11),AND(AB$98&gt;='Mapa de férias'!$I$11,AB$98&lt;='Mapa de férias'!$J$11))),"F",""))</f>
        <v/>
      </c>
      <c r="AC101" s="44">
        <f>IF(OR($B101="",AC$98=""),"",IF(AND(NETWORKDAYS(AC$98,AC$98,'Feriados'!$F$7:$F$22)=1,OR(AND(AC$98&gt;='Mapa de férias'!$E$11,AC$98&lt;='Mapa de férias'!$F$11),AND(AC$98&gt;='Mapa de férias'!$G$11,AC$98&lt;='Mapa de férias'!$H$11),AND(AC$98&gt;='Mapa de férias'!$I$11,AC$98&lt;='Mapa de férias'!$J$11))),"F",""))</f>
        <v/>
      </c>
      <c r="AD101" s="44">
        <f>IF(OR($B101="",AD$98=""),"",IF(AND(NETWORKDAYS(AD$98,AD$98,'Feriados'!$F$7:$F$22)=1,OR(AND(AD$98&gt;='Mapa de férias'!$E$11,AD$98&lt;='Mapa de férias'!$F$11),AND(AD$98&gt;='Mapa de férias'!$G$11,AD$98&lt;='Mapa de férias'!$H$11),AND(AD$98&gt;='Mapa de férias'!$I$11,AD$98&lt;='Mapa de férias'!$J$11))),"F",""))</f>
        <v/>
      </c>
      <c r="AE101" s="44">
        <f>IF(OR($B101="",AE$98=""),"",IF(AND(NETWORKDAYS(AE$98,AE$98,'Feriados'!$F$7:$F$22)=1,OR(AND(AE$98&gt;='Mapa de férias'!$E$11,AE$98&lt;='Mapa de férias'!$F$11),AND(AE$98&gt;='Mapa de férias'!$G$11,AE$98&lt;='Mapa de férias'!$H$11),AND(AE$98&gt;='Mapa de férias'!$I$11,AE$98&lt;='Mapa de férias'!$J$11))),"F",""))</f>
        <v/>
      </c>
      <c r="AF101" s="44">
        <f>IF(OR($B101="",AF$98=""),"",IF(AND(NETWORKDAYS(AF$98,AF$98,'Feriados'!$F$7:$F$22)=1,OR(AND(AF$98&gt;='Mapa de férias'!$E$11,AF$98&lt;='Mapa de férias'!$F$11),AND(AF$98&gt;='Mapa de férias'!$G$11,AF$98&lt;='Mapa de férias'!$H$11),AND(AF$98&gt;='Mapa de férias'!$I$11,AF$98&lt;='Mapa de férias'!$J$11))),"F",""))</f>
        <v/>
      </c>
      <c r="AG101" s="44">
        <f>IF(OR($B101="",AG$98=""),"",IF(AND(NETWORKDAYS(AG$98,AG$98,'Feriados'!$F$7:$F$22)=1,OR(AND(AG$98&gt;='Mapa de férias'!$E$11,AG$98&lt;='Mapa de férias'!$F$11),AND(AG$98&gt;='Mapa de férias'!$G$11,AG$98&lt;='Mapa de férias'!$H$11),AND(AG$98&gt;='Mapa de férias'!$I$11,AG$98&lt;='Mapa de férias'!$J$11))),"F",""))</f>
        <v/>
      </c>
      <c r="AH101" s="45">
        <f>IF($B101="","",COUNTIF(C101:AG101,"F"))</f>
        <v/>
      </c>
    </row>
    <row r="102" ht="15" customHeight="1">
      <c r="A102" s="42" t="n">
        <v>3</v>
      </c>
      <c r="B102" s="43">
        <f>IF('Mapa de férias'!$B$12="","",'Mapa de férias'!$B$12)</f>
        <v/>
      </c>
      <c r="C102" s="44">
        <f>IF(OR($B102="",C$98=""),"",IF(AND(NETWORKDAYS(C$98,C$98,'Feriados'!$F$7:$F$22)=1,OR(AND(C$98&gt;='Mapa de férias'!$E$12,C$98&lt;='Mapa de férias'!$F$12),AND(C$98&gt;='Mapa de férias'!$G$12,C$98&lt;='Mapa de férias'!$H$12),AND(C$98&gt;='Mapa de férias'!$I$12,C$98&lt;='Mapa de férias'!$J$12))),"F",""))</f>
        <v/>
      </c>
      <c r="D102" s="44">
        <f>IF(OR($B102="",D$98=""),"",IF(AND(NETWORKDAYS(D$98,D$98,'Feriados'!$F$7:$F$22)=1,OR(AND(D$98&gt;='Mapa de férias'!$E$12,D$98&lt;='Mapa de férias'!$F$12),AND(D$98&gt;='Mapa de férias'!$G$12,D$98&lt;='Mapa de férias'!$H$12),AND(D$98&gt;='Mapa de férias'!$I$12,D$98&lt;='Mapa de férias'!$J$12))),"F",""))</f>
        <v/>
      </c>
      <c r="E102" s="44">
        <f>IF(OR($B102="",E$98=""),"",IF(AND(NETWORKDAYS(E$98,E$98,'Feriados'!$F$7:$F$22)=1,OR(AND(E$98&gt;='Mapa de férias'!$E$12,E$98&lt;='Mapa de férias'!$F$12),AND(E$98&gt;='Mapa de férias'!$G$12,E$98&lt;='Mapa de férias'!$H$12),AND(E$98&gt;='Mapa de férias'!$I$12,E$98&lt;='Mapa de férias'!$J$12))),"F",""))</f>
        <v/>
      </c>
      <c r="F102" s="44">
        <f>IF(OR($B102="",F$98=""),"",IF(AND(NETWORKDAYS(F$98,F$98,'Feriados'!$F$7:$F$22)=1,OR(AND(F$98&gt;='Mapa de férias'!$E$12,F$98&lt;='Mapa de férias'!$F$12),AND(F$98&gt;='Mapa de férias'!$G$12,F$98&lt;='Mapa de férias'!$H$12),AND(F$98&gt;='Mapa de férias'!$I$12,F$98&lt;='Mapa de férias'!$J$12))),"F",""))</f>
        <v/>
      </c>
      <c r="G102" s="44">
        <f>IF(OR($B102="",G$98=""),"",IF(AND(NETWORKDAYS(G$98,G$98,'Feriados'!$F$7:$F$22)=1,OR(AND(G$98&gt;='Mapa de férias'!$E$12,G$98&lt;='Mapa de férias'!$F$12),AND(G$98&gt;='Mapa de férias'!$G$12,G$98&lt;='Mapa de férias'!$H$12),AND(G$98&gt;='Mapa de férias'!$I$12,G$98&lt;='Mapa de férias'!$J$12))),"F",""))</f>
        <v/>
      </c>
      <c r="H102" s="44">
        <f>IF(OR($B102="",H$98=""),"",IF(AND(NETWORKDAYS(H$98,H$98,'Feriados'!$F$7:$F$22)=1,OR(AND(H$98&gt;='Mapa de férias'!$E$12,H$98&lt;='Mapa de férias'!$F$12),AND(H$98&gt;='Mapa de férias'!$G$12,H$98&lt;='Mapa de férias'!$H$12),AND(H$98&gt;='Mapa de férias'!$I$12,H$98&lt;='Mapa de férias'!$J$12))),"F",""))</f>
        <v/>
      </c>
      <c r="I102" s="44">
        <f>IF(OR($B102="",I$98=""),"",IF(AND(NETWORKDAYS(I$98,I$98,'Feriados'!$F$7:$F$22)=1,OR(AND(I$98&gt;='Mapa de férias'!$E$12,I$98&lt;='Mapa de férias'!$F$12),AND(I$98&gt;='Mapa de férias'!$G$12,I$98&lt;='Mapa de férias'!$H$12),AND(I$98&gt;='Mapa de férias'!$I$12,I$98&lt;='Mapa de férias'!$J$12))),"F",""))</f>
        <v/>
      </c>
      <c r="J102" s="44">
        <f>IF(OR($B102="",J$98=""),"",IF(AND(NETWORKDAYS(J$98,J$98,'Feriados'!$F$7:$F$22)=1,OR(AND(J$98&gt;='Mapa de férias'!$E$12,J$98&lt;='Mapa de férias'!$F$12),AND(J$98&gt;='Mapa de férias'!$G$12,J$98&lt;='Mapa de férias'!$H$12),AND(J$98&gt;='Mapa de férias'!$I$12,J$98&lt;='Mapa de férias'!$J$12))),"F",""))</f>
        <v/>
      </c>
      <c r="K102" s="44">
        <f>IF(OR($B102="",K$98=""),"",IF(AND(NETWORKDAYS(K$98,K$98,'Feriados'!$F$7:$F$22)=1,OR(AND(K$98&gt;='Mapa de férias'!$E$12,K$98&lt;='Mapa de férias'!$F$12),AND(K$98&gt;='Mapa de férias'!$G$12,K$98&lt;='Mapa de férias'!$H$12),AND(K$98&gt;='Mapa de férias'!$I$12,K$98&lt;='Mapa de férias'!$J$12))),"F",""))</f>
        <v/>
      </c>
      <c r="L102" s="44">
        <f>IF(OR($B102="",L$98=""),"",IF(AND(NETWORKDAYS(L$98,L$98,'Feriados'!$F$7:$F$22)=1,OR(AND(L$98&gt;='Mapa de férias'!$E$12,L$98&lt;='Mapa de férias'!$F$12),AND(L$98&gt;='Mapa de férias'!$G$12,L$98&lt;='Mapa de férias'!$H$12),AND(L$98&gt;='Mapa de férias'!$I$12,L$98&lt;='Mapa de férias'!$J$12))),"F",""))</f>
        <v/>
      </c>
      <c r="M102" s="44">
        <f>IF(OR($B102="",M$98=""),"",IF(AND(NETWORKDAYS(M$98,M$98,'Feriados'!$F$7:$F$22)=1,OR(AND(M$98&gt;='Mapa de férias'!$E$12,M$98&lt;='Mapa de férias'!$F$12),AND(M$98&gt;='Mapa de férias'!$G$12,M$98&lt;='Mapa de férias'!$H$12),AND(M$98&gt;='Mapa de férias'!$I$12,M$98&lt;='Mapa de férias'!$J$12))),"F",""))</f>
        <v/>
      </c>
      <c r="N102" s="44">
        <f>IF(OR($B102="",N$98=""),"",IF(AND(NETWORKDAYS(N$98,N$98,'Feriados'!$F$7:$F$22)=1,OR(AND(N$98&gt;='Mapa de férias'!$E$12,N$98&lt;='Mapa de férias'!$F$12),AND(N$98&gt;='Mapa de férias'!$G$12,N$98&lt;='Mapa de férias'!$H$12),AND(N$98&gt;='Mapa de férias'!$I$12,N$98&lt;='Mapa de férias'!$J$12))),"F",""))</f>
        <v/>
      </c>
      <c r="O102" s="44">
        <f>IF(OR($B102="",O$98=""),"",IF(AND(NETWORKDAYS(O$98,O$98,'Feriados'!$F$7:$F$22)=1,OR(AND(O$98&gt;='Mapa de férias'!$E$12,O$98&lt;='Mapa de férias'!$F$12),AND(O$98&gt;='Mapa de férias'!$G$12,O$98&lt;='Mapa de férias'!$H$12),AND(O$98&gt;='Mapa de férias'!$I$12,O$98&lt;='Mapa de férias'!$J$12))),"F",""))</f>
        <v/>
      </c>
      <c r="P102" s="44">
        <f>IF(OR($B102="",P$98=""),"",IF(AND(NETWORKDAYS(P$98,P$98,'Feriados'!$F$7:$F$22)=1,OR(AND(P$98&gt;='Mapa de férias'!$E$12,P$98&lt;='Mapa de férias'!$F$12),AND(P$98&gt;='Mapa de férias'!$G$12,P$98&lt;='Mapa de férias'!$H$12),AND(P$98&gt;='Mapa de férias'!$I$12,P$98&lt;='Mapa de férias'!$J$12))),"F",""))</f>
        <v/>
      </c>
      <c r="Q102" s="44">
        <f>IF(OR($B102="",Q$98=""),"",IF(AND(NETWORKDAYS(Q$98,Q$98,'Feriados'!$F$7:$F$22)=1,OR(AND(Q$98&gt;='Mapa de férias'!$E$12,Q$98&lt;='Mapa de férias'!$F$12),AND(Q$98&gt;='Mapa de férias'!$G$12,Q$98&lt;='Mapa de férias'!$H$12),AND(Q$98&gt;='Mapa de férias'!$I$12,Q$98&lt;='Mapa de férias'!$J$12))),"F",""))</f>
        <v/>
      </c>
      <c r="R102" s="44">
        <f>IF(OR($B102="",R$98=""),"",IF(AND(NETWORKDAYS(R$98,R$98,'Feriados'!$F$7:$F$22)=1,OR(AND(R$98&gt;='Mapa de férias'!$E$12,R$98&lt;='Mapa de férias'!$F$12),AND(R$98&gt;='Mapa de férias'!$G$12,R$98&lt;='Mapa de férias'!$H$12),AND(R$98&gt;='Mapa de férias'!$I$12,R$98&lt;='Mapa de férias'!$J$12))),"F",""))</f>
        <v/>
      </c>
      <c r="S102" s="44">
        <f>IF(OR($B102="",S$98=""),"",IF(AND(NETWORKDAYS(S$98,S$98,'Feriados'!$F$7:$F$22)=1,OR(AND(S$98&gt;='Mapa de férias'!$E$12,S$98&lt;='Mapa de férias'!$F$12),AND(S$98&gt;='Mapa de férias'!$G$12,S$98&lt;='Mapa de férias'!$H$12),AND(S$98&gt;='Mapa de férias'!$I$12,S$98&lt;='Mapa de férias'!$J$12))),"F",""))</f>
        <v/>
      </c>
      <c r="T102" s="44">
        <f>IF(OR($B102="",T$98=""),"",IF(AND(NETWORKDAYS(T$98,T$98,'Feriados'!$F$7:$F$22)=1,OR(AND(T$98&gt;='Mapa de férias'!$E$12,T$98&lt;='Mapa de férias'!$F$12),AND(T$98&gt;='Mapa de férias'!$G$12,T$98&lt;='Mapa de férias'!$H$12),AND(T$98&gt;='Mapa de férias'!$I$12,T$98&lt;='Mapa de férias'!$J$12))),"F",""))</f>
        <v/>
      </c>
      <c r="U102" s="44">
        <f>IF(OR($B102="",U$98=""),"",IF(AND(NETWORKDAYS(U$98,U$98,'Feriados'!$F$7:$F$22)=1,OR(AND(U$98&gt;='Mapa de férias'!$E$12,U$98&lt;='Mapa de férias'!$F$12),AND(U$98&gt;='Mapa de férias'!$G$12,U$98&lt;='Mapa de férias'!$H$12),AND(U$98&gt;='Mapa de férias'!$I$12,U$98&lt;='Mapa de férias'!$J$12))),"F",""))</f>
        <v/>
      </c>
      <c r="V102" s="44">
        <f>IF(OR($B102="",V$98=""),"",IF(AND(NETWORKDAYS(V$98,V$98,'Feriados'!$F$7:$F$22)=1,OR(AND(V$98&gt;='Mapa de férias'!$E$12,V$98&lt;='Mapa de férias'!$F$12),AND(V$98&gt;='Mapa de férias'!$G$12,V$98&lt;='Mapa de férias'!$H$12),AND(V$98&gt;='Mapa de férias'!$I$12,V$98&lt;='Mapa de férias'!$J$12))),"F",""))</f>
        <v/>
      </c>
      <c r="W102" s="44">
        <f>IF(OR($B102="",W$98=""),"",IF(AND(NETWORKDAYS(W$98,W$98,'Feriados'!$F$7:$F$22)=1,OR(AND(W$98&gt;='Mapa de férias'!$E$12,W$98&lt;='Mapa de férias'!$F$12),AND(W$98&gt;='Mapa de férias'!$G$12,W$98&lt;='Mapa de férias'!$H$12),AND(W$98&gt;='Mapa de férias'!$I$12,W$98&lt;='Mapa de férias'!$J$12))),"F",""))</f>
        <v/>
      </c>
      <c r="X102" s="44">
        <f>IF(OR($B102="",X$98=""),"",IF(AND(NETWORKDAYS(X$98,X$98,'Feriados'!$F$7:$F$22)=1,OR(AND(X$98&gt;='Mapa de férias'!$E$12,X$98&lt;='Mapa de férias'!$F$12),AND(X$98&gt;='Mapa de férias'!$G$12,X$98&lt;='Mapa de férias'!$H$12),AND(X$98&gt;='Mapa de férias'!$I$12,X$98&lt;='Mapa de férias'!$J$12))),"F",""))</f>
        <v/>
      </c>
      <c r="Y102" s="44">
        <f>IF(OR($B102="",Y$98=""),"",IF(AND(NETWORKDAYS(Y$98,Y$98,'Feriados'!$F$7:$F$22)=1,OR(AND(Y$98&gt;='Mapa de férias'!$E$12,Y$98&lt;='Mapa de férias'!$F$12),AND(Y$98&gt;='Mapa de férias'!$G$12,Y$98&lt;='Mapa de férias'!$H$12),AND(Y$98&gt;='Mapa de férias'!$I$12,Y$98&lt;='Mapa de férias'!$J$12))),"F",""))</f>
        <v/>
      </c>
      <c r="Z102" s="44">
        <f>IF(OR($B102="",Z$98=""),"",IF(AND(NETWORKDAYS(Z$98,Z$98,'Feriados'!$F$7:$F$22)=1,OR(AND(Z$98&gt;='Mapa de férias'!$E$12,Z$98&lt;='Mapa de férias'!$F$12),AND(Z$98&gt;='Mapa de férias'!$G$12,Z$98&lt;='Mapa de férias'!$H$12),AND(Z$98&gt;='Mapa de férias'!$I$12,Z$98&lt;='Mapa de férias'!$J$12))),"F",""))</f>
        <v/>
      </c>
      <c r="AA102" s="44">
        <f>IF(OR($B102="",AA$98=""),"",IF(AND(NETWORKDAYS(AA$98,AA$98,'Feriados'!$F$7:$F$22)=1,OR(AND(AA$98&gt;='Mapa de férias'!$E$12,AA$98&lt;='Mapa de férias'!$F$12),AND(AA$98&gt;='Mapa de férias'!$G$12,AA$98&lt;='Mapa de férias'!$H$12),AND(AA$98&gt;='Mapa de férias'!$I$12,AA$98&lt;='Mapa de férias'!$J$12))),"F",""))</f>
        <v/>
      </c>
      <c r="AB102" s="44">
        <f>IF(OR($B102="",AB$98=""),"",IF(AND(NETWORKDAYS(AB$98,AB$98,'Feriados'!$F$7:$F$22)=1,OR(AND(AB$98&gt;='Mapa de férias'!$E$12,AB$98&lt;='Mapa de férias'!$F$12),AND(AB$98&gt;='Mapa de férias'!$G$12,AB$98&lt;='Mapa de férias'!$H$12),AND(AB$98&gt;='Mapa de férias'!$I$12,AB$98&lt;='Mapa de férias'!$J$12))),"F",""))</f>
        <v/>
      </c>
      <c r="AC102" s="44">
        <f>IF(OR($B102="",AC$98=""),"",IF(AND(NETWORKDAYS(AC$98,AC$98,'Feriados'!$F$7:$F$22)=1,OR(AND(AC$98&gt;='Mapa de férias'!$E$12,AC$98&lt;='Mapa de férias'!$F$12),AND(AC$98&gt;='Mapa de férias'!$G$12,AC$98&lt;='Mapa de férias'!$H$12),AND(AC$98&gt;='Mapa de férias'!$I$12,AC$98&lt;='Mapa de férias'!$J$12))),"F",""))</f>
        <v/>
      </c>
      <c r="AD102" s="44">
        <f>IF(OR($B102="",AD$98=""),"",IF(AND(NETWORKDAYS(AD$98,AD$98,'Feriados'!$F$7:$F$22)=1,OR(AND(AD$98&gt;='Mapa de férias'!$E$12,AD$98&lt;='Mapa de férias'!$F$12),AND(AD$98&gt;='Mapa de férias'!$G$12,AD$98&lt;='Mapa de férias'!$H$12),AND(AD$98&gt;='Mapa de férias'!$I$12,AD$98&lt;='Mapa de férias'!$J$12))),"F",""))</f>
        <v/>
      </c>
      <c r="AE102" s="44">
        <f>IF(OR($B102="",AE$98=""),"",IF(AND(NETWORKDAYS(AE$98,AE$98,'Feriados'!$F$7:$F$22)=1,OR(AND(AE$98&gt;='Mapa de férias'!$E$12,AE$98&lt;='Mapa de férias'!$F$12),AND(AE$98&gt;='Mapa de férias'!$G$12,AE$98&lt;='Mapa de férias'!$H$12),AND(AE$98&gt;='Mapa de férias'!$I$12,AE$98&lt;='Mapa de férias'!$J$12))),"F",""))</f>
        <v/>
      </c>
      <c r="AF102" s="44">
        <f>IF(OR($B102="",AF$98=""),"",IF(AND(NETWORKDAYS(AF$98,AF$98,'Feriados'!$F$7:$F$22)=1,OR(AND(AF$98&gt;='Mapa de férias'!$E$12,AF$98&lt;='Mapa de férias'!$F$12),AND(AF$98&gt;='Mapa de férias'!$G$12,AF$98&lt;='Mapa de férias'!$H$12),AND(AF$98&gt;='Mapa de férias'!$I$12,AF$98&lt;='Mapa de férias'!$J$12))),"F",""))</f>
        <v/>
      </c>
      <c r="AG102" s="44">
        <f>IF(OR($B102="",AG$98=""),"",IF(AND(NETWORKDAYS(AG$98,AG$98,'Feriados'!$F$7:$F$22)=1,OR(AND(AG$98&gt;='Mapa de férias'!$E$12,AG$98&lt;='Mapa de férias'!$F$12),AND(AG$98&gt;='Mapa de férias'!$G$12,AG$98&lt;='Mapa de férias'!$H$12),AND(AG$98&gt;='Mapa de férias'!$I$12,AG$98&lt;='Mapa de férias'!$J$12))),"F",""))</f>
        <v/>
      </c>
      <c r="AH102" s="45">
        <f>IF($B102="","",COUNTIF(C102:AG102,"F"))</f>
        <v/>
      </c>
    </row>
    <row r="103" ht="15" customHeight="1">
      <c r="A103" s="42" t="n">
        <v>4</v>
      </c>
      <c r="B103" s="43">
        <f>IF('Mapa de férias'!$B$13="","",'Mapa de férias'!$B$13)</f>
        <v/>
      </c>
      <c r="C103" s="44">
        <f>IF(OR($B103="",C$98=""),"",IF(AND(NETWORKDAYS(C$98,C$98,'Feriados'!$F$7:$F$22)=1,OR(AND(C$98&gt;='Mapa de férias'!$E$13,C$98&lt;='Mapa de férias'!$F$13),AND(C$98&gt;='Mapa de férias'!$G$13,C$98&lt;='Mapa de férias'!$H$13),AND(C$98&gt;='Mapa de férias'!$I$13,C$98&lt;='Mapa de férias'!$J$13))),"F",""))</f>
        <v/>
      </c>
      <c r="D103" s="44">
        <f>IF(OR($B103="",D$98=""),"",IF(AND(NETWORKDAYS(D$98,D$98,'Feriados'!$F$7:$F$22)=1,OR(AND(D$98&gt;='Mapa de férias'!$E$13,D$98&lt;='Mapa de férias'!$F$13),AND(D$98&gt;='Mapa de férias'!$G$13,D$98&lt;='Mapa de férias'!$H$13),AND(D$98&gt;='Mapa de férias'!$I$13,D$98&lt;='Mapa de férias'!$J$13))),"F",""))</f>
        <v/>
      </c>
      <c r="E103" s="44">
        <f>IF(OR($B103="",E$98=""),"",IF(AND(NETWORKDAYS(E$98,E$98,'Feriados'!$F$7:$F$22)=1,OR(AND(E$98&gt;='Mapa de férias'!$E$13,E$98&lt;='Mapa de férias'!$F$13),AND(E$98&gt;='Mapa de férias'!$G$13,E$98&lt;='Mapa de férias'!$H$13),AND(E$98&gt;='Mapa de férias'!$I$13,E$98&lt;='Mapa de férias'!$J$13))),"F",""))</f>
        <v/>
      </c>
      <c r="F103" s="44">
        <f>IF(OR($B103="",F$98=""),"",IF(AND(NETWORKDAYS(F$98,F$98,'Feriados'!$F$7:$F$22)=1,OR(AND(F$98&gt;='Mapa de férias'!$E$13,F$98&lt;='Mapa de férias'!$F$13),AND(F$98&gt;='Mapa de férias'!$G$13,F$98&lt;='Mapa de férias'!$H$13),AND(F$98&gt;='Mapa de férias'!$I$13,F$98&lt;='Mapa de férias'!$J$13))),"F",""))</f>
        <v/>
      </c>
      <c r="G103" s="44">
        <f>IF(OR($B103="",G$98=""),"",IF(AND(NETWORKDAYS(G$98,G$98,'Feriados'!$F$7:$F$22)=1,OR(AND(G$98&gt;='Mapa de férias'!$E$13,G$98&lt;='Mapa de férias'!$F$13),AND(G$98&gt;='Mapa de férias'!$G$13,G$98&lt;='Mapa de férias'!$H$13),AND(G$98&gt;='Mapa de férias'!$I$13,G$98&lt;='Mapa de férias'!$J$13))),"F",""))</f>
        <v/>
      </c>
      <c r="H103" s="44">
        <f>IF(OR($B103="",H$98=""),"",IF(AND(NETWORKDAYS(H$98,H$98,'Feriados'!$F$7:$F$22)=1,OR(AND(H$98&gt;='Mapa de férias'!$E$13,H$98&lt;='Mapa de férias'!$F$13),AND(H$98&gt;='Mapa de férias'!$G$13,H$98&lt;='Mapa de férias'!$H$13),AND(H$98&gt;='Mapa de férias'!$I$13,H$98&lt;='Mapa de férias'!$J$13))),"F",""))</f>
        <v/>
      </c>
      <c r="I103" s="44">
        <f>IF(OR($B103="",I$98=""),"",IF(AND(NETWORKDAYS(I$98,I$98,'Feriados'!$F$7:$F$22)=1,OR(AND(I$98&gt;='Mapa de férias'!$E$13,I$98&lt;='Mapa de férias'!$F$13),AND(I$98&gt;='Mapa de férias'!$G$13,I$98&lt;='Mapa de férias'!$H$13),AND(I$98&gt;='Mapa de férias'!$I$13,I$98&lt;='Mapa de férias'!$J$13))),"F",""))</f>
        <v/>
      </c>
      <c r="J103" s="44">
        <f>IF(OR($B103="",J$98=""),"",IF(AND(NETWORKDAYS(J$98,J$98,'Feriados'!$F$7:$F$22)=1,OR(AND(J$98&gt;='Mapa de férias'!$E$13,J$98&lt;='Mapa de férias'!$F$13),AND(J$98&gt;='Mapa de férias'!$G$13,J$98&lt;='Mapa de férias'!$H$13),AND(J$98&gt;='Mapa de férias'!$I$13,J$98&lt;='Mapa de férias'!$J$13))),"F",""))</f>
        <v/>
      </c>
      <c r="K103" s="44">
        <f>IF(OR($B103="",K$98=""),"",IF(AND(NETWORKDAYS(K$98,K$98,'Feriados'!$F$7:$F$22)=1,OR(AND(K$98&gt;='Mapa de férias'!$E$13,K$98&lt;='Mapa de férias'!$F$13),AND(K$98&gt;='Mapa de férias'!$G$13,K$98&lt;='Mapa de férias'!$H$13),AND(K$98&gt;='Mapa de férias'!$I$13,K$98&lt;='Mapa de férias'!$J$13))),"F",""))</f>
        <v/>
      </c>
      <c r="L103" s="44">
        <f>IF(OR($B103="",L$98=""),"",IF(AND(NETWORKDAYS(L$98,L$98,'Feriados'!$F$7:$F$22)=1,OR(AND(L$98&gt;='Mapa de férias'!$E$13,L$98&lt;='Mapa de férias'!$F$13),AND(L$98&gt;='Mapa de férias'!$G$13,L$98&lt;='Mapa de férias'!$H$13),AND(L$98&gt;='Mapa de férias'!$I$13,L$98&lt;='Mapa de férias'!$J$13))),"F",""))</f>
        <v/>
      </c>
      <c r="M103" s="44">
        <f>IF(OR($B103="",M$98=""),"",IF(AND(NETWORKDAYS(M$98,M$98,'Feriados'!$F$7:$F$22)=1,OR(AND(M$98&gt;='Mapa de férias'!$E$13,M$98&lt;='Mapa de férias'!$F$13),AND(M$98&gt;='Mapa de férias'!$G$13,M$98&lt;='Mapa de férias'!$H$13),AND(M$98&gt;='Mapa de férias'!$I$13,M$98&lt;='Mapa de férias'!$J$13))),"F",""))</f>
        <v/>
      </c>
      <c r="N103" s="44">
        <f>IF(OR($B103="",N$98=""),"",IF(AND(NETWORKDAYS(N$98,N$98,'Feriados'!$F$7:$F$22)=1,OR(AND(N$98&gt;='Mapa de férias'!$E$13,N$98&lt;='Mapa de férias'!$F$13),AND(N$98&gt;='Mapa de férias'!$G$13,N$98&lt;='Mapa de férias'!$H$13),AND(N$98&gt;='Mapa de férias'!$I$13,N$98&lt;='Mapa de férias'!$J$13))),"F",""))</f>
        <v/>
      </c>
      <c r="O103" s="44">
        <f>IF(OR($B103="",O$98=""),"",IF(AND(NETWORKDAYS(O$98,O$98,'Feriados'!$F$7:$F$22)=1,OR(AND(O$98&gt;='Mapa de férias'!$E$13,O$98&lt;='Mapa de férias'!$F$13),AND(O$98&gt;='Mapa de férias'!$G$13,O$98&lt;='Mapa de férias'!$H$13),AND(O$98&gt;='Mapa de férias'!$I$13,O$98&lt;='Mapa de férias'!$J$13))),"F",""))</f>
        <v/>
      </c>
      <c r="P103" s="44">
        <f>IF(OR($B103="",P$98=""),"",IF(AND(NETWORKDAYS(P$98,P$98,'Feriados'!$F$7:$F$22)=1,OR(AND(P$98&gt;='Mapa de férias'!$E$13,P$98&lt;='Mapa de férias'!$F$13),AND(P$98&gt;='Mapa de férias'!$G$13,P$98&lt;='Mapa de férias'!$H$13),AND(P$98&gt;='Mapa de férias'!$I$13,P$98&lt;='Mapa de férias'!$J$13))),"F",""))</f>
        <v/>
      </c>
      <c r="Q103" s="44">
        <f>IF(OR($B103="",Q$98=""),"",IF(AND(NETWORKDAYS(Q$98,Q$98,'Feriados'!$F$7:$F$22)=1,OR(AND(Q$98&gt;='Mapa de férias'!$E$13,Q$98&lt;='Mapa de férias'!$F$13),AND(Q$98&gt;='Mapa de férias'!$G$13,Q$98&lt;='Mapa de férias'!$H$13),AND(Q$98&gt;='Mapa de férias'!$I$13,Q$98&lt;='Mapa de férias'!$J$13))),"F",""))</f>
        <v/>
      </c>
      <c r="R103" s="44">
        <f>IF(OR($B103="",R$98=""),"",IF(AND(NETWORKDAYS(R$98,R$98,'Feriados'!$F$7:$F$22)=1,OR(AND(R$98&gt;='Mapa de férias'!$E$13,R$98&lt;='Mapa de férias'!$F$13),AND(R$98&gt;='Mapa de férias'!$G$13,R$98&lt;='Mapa de férias'!$H$13),AND(R$98&gt;='Mapa de férias'!$I$13,R$98&lt;='Mapa de férias'!$J$13))),"F",""))</f>
        <v/>
      </c>
      <c r="S103" s="44">
        <f>IF(OR($B103="",S$98=""),"",IF(AND(NETWORKDAYS(S$98,S$98,'Feriados'!$F$7:$F$22)=1,OR(AND(S$98&gt;='Mapa de férias'!$E$13,S$98&lt;='Mapa de férias'!$F$13),AND(S$98&gt;='Mapa de férias'!$G$13,S$98&lt;='Mapa de férias'!$H$13),AND(S$98&gt;='Mapa de férias'!$I$13,S$98&lt;='Mapa de férias'!$J$13))),"F",""))</f>
        <v/>
      </c>
      <c r="T103" s="44">
        <f>IF(OR($B103="",T$98=""),"",IF(AND(NETWORKDAYS(T$98,T$98,'Feriados'!$F$7:$F$22)=1,OR(AND(T$98&gt;='Mapa de férias'!$E$13,T$98&lt;='Mapa de férias'!$F$13),AND(T$98&gt;='Mapa de férias'!$G$13,T$98&lt;='Mapa de férias'!$H$13),AND(T$98&gt;='Mapa de férias'!$I$13,T$98&lt;='Mapa de férias'!$J$13))),"F",""))</f>
        <v/>
      </c>
      <c r="U103" s="44">
        <f>IF(OR($B103="",U$98=""),"",IF(AND(NETWORKDAYS(U$98,U$98,'Feriados'!$F$7:$F$22)=1,OR(AND(U$98&gt;='Mapa de férias'!$E$13,U$98&lt;='Mapa de férias'!$F$13),AND(U$98&gt;='Mapa de férias'!$G$13,U$98&lt;='Mapa de férias'!$H$13),AND(U$98&gt;='Mapa de férias'!$I$13,U$98&lt;='Mapa de férias'!$J$13))),"F",""))</f>
        <v/>
      </c>
      <c r="V103" s="44">
        <f>IF(OR($B103="",V$98=""),"",IF(AND(NETWORKDAYS(V$98,V$98,'Feriados'!$F$7:$F$22)=1,OR(AND(V$98&gt;='Mapa de férias'!$E$13,V$98&lt;='Mapa de férias'!$F$13),AND(V$98&gt;='Mapa de férias'!$G$13,V$98&lt;='Mapa de férias'!$H$13),AND(V$98&gt;='Mapa de férias'!$I$13,V$98&lt;='Mapa de férias'!$J$13))),"F",""))</f>
        <v/>
      </c>
      <c r="W103" s="44">
        <f>IF(OR($B103="",W$98=""),"",IF(AND(NETWORKDAYS(W$98,W$98,'Feriados'!$F$7:$F$22)=1,OR(AND(W$98&gt;='Mapa de férias'!$E$13,W$98&lt;='Mapa de férias'!$F$13),AND(W$98&gt;='Mapa de férias'!$G$13,W$98&lt;='Mapa de férias'!$H$13),AND(W$98&gt;='Mapa de férias'!$I$13,W$98&lt;='Mapa de férias'!$J$13))),"F",""))</f>
        <v/>
      </c>
      <c r="X103" s="44">
        <f>IF(OR($B103="",X$98=""),"",IF(AND(NETWORKDAYS(X$98,X$98,'Feriados'!$F$7:$F$22)=1,OR(AND(X$98&gt;='Mapa de férias'!$E$13,X$98&lt;='Mapa de férias'!$F$13),AND(X$98&gt;='Mapa de férias'!$G$13,X$98&lt;='Mapa de férias'!$H$13),AND(X$98&gt;='Mapa de férias'!$I$13,X$98&lt;='Mapa de férias'!$J$13))),"F",""))</f>
        <v/>
      </c>
      <c r="Y103" s="44">
        <f>IF(OR($B103="",Y$98=""),"",IF(AND(NETWORKDAYS(Y$98,Y$98,'Feriados'!$F$7:$F$22)=1,OR(AND(Y$98&gt;='Mapa de férias'!$E$13,Y$98&lt;='Mapa de férias'!$F$13),AND(Y$98&gt;='Mapa de férias'!$G$13,Y$98&lt;='Mapa de férias'!$H$13),AND(Y$98&gt;='Mapa de férias'!$I$13,Y$98&lt;='Mapa de férias'!$J$13))),"F",""))</f>
        <v/>
      </c>
      <c r="Z103" s="44">
        <f>IF(OR($B103="",Z$98=""),"",IF(AND(NETWORKDAYS(Z$98,Z$98,'Feriados'!$F$7:$F$22)=1,OR(AND(Z$98&gt;='Mapa de férias'!$E$13,Z$98&lt;='Mapa de férias'!$F$13),AND(Z$98&gt;='Mapa de férias'!$G$13,Z$98&lt;='Mapa de férias'!$H$13),AND(Z$98&gt;='Mapa de férias'!$I$13,Z$98&lt;='Mapa de férias'!$J$13))),"F",""))</f>
        <v/>
      </c>
      <c r="AA103" s="44">
        <f>IF(OR($B103="",AA$98=""),"",IF(AND(NETWORKDAYS(AA$98,AA$98,'Feriados'!$F$7:$F$22)=1,OR(AND(AA$98&gt;='Mapa de férias'!$E$13,AA$98&lt;='Mapa de férias'!$F$13),AND(AA$98&gt;='Mapa de férias'!$G$13,AA$98&lt;='Mapa de férias'!$H$13),AND(AA$98&gt;='Mapa de férias'!$I$13,AA$98&lt;='Mapa de férias'!$J$13))),"F",""))</f>
        <v/>
      </c>
      <c r="AB103" s="44">
        <f>IF(OR($B103="",AB$98=""),"",IF(AND(NETWORKDAYS(AB$98,AB$98,'Feriados'!$F$7:$F$22)=1,OR(AND(AB$98&gt;='Mapa de férias'!$E$13,AB$98&lt;='Mapa de férias'!$F$13),AND(AB$98&gt;='Mapa de férias'!$G$13,AB$98&lt;='Mapa de férias'!$H$13),AND(AB$98&gt;='Mapa de férias'!$I$13,AB$98&lt;='Mapa de férias'!$J$13))),"F",""))</f>
        <v/>
      </c>
      <c r="AC103" s="44">
        <f>IF(OR($B103="",AC$98=""),"",IF(AND(NETWORKDAYS(AC$98,AC$98,'Feriados'!$F$7:$F$22)=1,OR(AND(AC$98&gt;='Mapa de férias'!$E$13,AC$98&lt;='Mapa de férias'!$F$13),AND(AC$98&gt;='Mapa de férias'!$G$13,AC$98&lt;='Mapa de férias'!$H$13),AND(AC$98&gt;='Mapa de férias'!$I$13,AC$98&lt;='Mapa de férias'!$J$13))),"F",""))</f>
        <v/>
      </c>
      <c r="AD103" s="44">
        <f>IF(OR($B103="",AD$98=""),"",IF(AND(NETWORKDAYS(AD$98,AD$98,'Feriados'!$F$7:$F$22)=1,OR(AND(AD$98&gt;='Mapa de férias'!$E$13,AD$98&lt;='Mapa de férias'!$F$13),AND(AD$98&gt;='Mapa de férias'!$G$13,AD$98&lt;='Mapa de férias'!$H$13),AND(AD$98&gt;='Mapa de férias'!$I$13,AD$98&lt;='Mapa de férias'!$J$13))),"F",""))</f>
        <v/>
      </c>
      <c r="AE103" s="44">
        <f>IF(OR($B103="",AE$98=""),"",IF(AND(NETWORKDAYS(AE$98,AE$98,'Feriados'!$F$7:$F$22)=1,OR(AND(AE$98&gt;='Mapa de férias'!$E$13,AE$98&lt;='Mapa de férias'!$F$13),AND(AE$98&gt;='Mapa de férias'!$G$13,AE$98&lt;='Mapa de férias'!$H$13),AND(AE$98&gt;='Mapa de férias'!$I$13,AE$98&lt;='Mapa de férias'!$J$13))),"F",""))</f>
        <v/>
      </c>
      <c r="AF103" s="44">
        <f>IF(OR($B103="",AF$98=""),"",IF(AND(NETWORKDAYS(AF$98,AF$98,'Feriados'!$F$7:$F$22)=1,OR(AND(AF$98&gt;='Mapa de férias'!$E$13,AF$98&lt;='Mapa de férias'!$F$13),AND(AF$98&gt;='Mapa de férias'!$G$13,AF$98&lt;='Mapa de férias'!$H$13),AND(AF$98&gt;='Mapa de férias'!$I$13,AF$98&lt;='Mapa de férias'!$J$13))),"F",""))</f>
        <v/>
      </c>
      <c r="AG103" s="44">
        <f>IF(OR($B103="",AG$98=""),"",IF(AND(NETWORKDAYS(AG$98,AG$98,'Feriados'!$F$7:$F$22)=1,OR(AND(AG$98&gt;='Mapa de férias'!$E$13,AG$98&lt;='Mapa de férias'!$F$13),AND(AG$98&gt;='Mapa de férias'!$G$13,AG$98&lt;='Mapa de férias'!$H$13),AND(AG$98&gt;='Mapa de férias'!$I$13,AG$98&lt;='Mapa de férias'!$J$13))),"F",""))</f>
        <v/>
      </c>
      <c r="AH103" s="45">
        <f>IF($B103="","",COUNTIF(C103:AG103,"F"))</f>
        <v/>
      </c>
    </row>
    <row r="104" ht="15" customHeight="1">
      <c r="A104" s="42" t="n">
        <v>5</v>
      </c>
      <c r="B104" s="43">
        <f>IF('Mapa de férias'!$B$14="","",'Mapa de férias'!$B$14)</f>
        <v/>
      </c>
      <c r="C104" s="44">
        <f>IF(OR($B104="",C$98=""),"",IF(AND(NETWORKDAYS(C$98,C$98,'Feriados'!$F$7:$F$22)=1,OR(AND(C$98&gt;='Mapa de férias'!$E$14,C$98&lt;='Mapa de férias'!$F$14),AND(C$98&gt;='Mapa de férias'!$G$14,C$98&lt;='Mapa de férias'!$H$14),AND(C$98&gt;='Mapa de férias'!$I$14,C$98&lt;='Mapa de férias'!$J$14))),"F",""))</f>
        <v/>
      </c>
      <c r="D104" s="44">
        <f>IF(OR($B104="",D$98=""),"",IF(AND(NETWORKDAYS(D$98,D$98,'Feriados'!$F$7:$F$22)=1,OR(AND(D$98&gt;='Mapa de férias'!$E$14,D$98&lt;='Mapa de férias'!$F$14),AND(D$98&gt;='Mapa de férias'!$G$14,D$98&lt;='Mapa de férias'!$H$14),AND(D$98&gt;='Mapa de férias'!$I$14,D$98&lt;='Mapa de férias'!$J$14))),"F",""))</f>
        <v/>
      </c>
      <c r="E104" s="44">
        <f>IF(OR($B104="",E$98=""),"",IF(AND(NETWORKDAYS(E$98,E$98,'Feriados'!$F$7:$F$22)=1,OR(AND(E$98&gt;='Mapa de férias'!$E$14,E$98&lt;='Mapa de férias'!$F$14),AND(E$98&gt;='Mapa de férias'!$G$14,E$98&lt;='Mapa de férias'!$H$14),AND(E$98&gt;='Mapa de férias'!$I$14,E$98&lt;='Mapa de férias'!$J$14))),"F",""))</f>
        <v/>
      </c>
      <c r="F104" s="44">
        <f>IF(OR($B104="",F$98=""),"",IF(AND(NETWORKDAYS(F$98,F$98,'Feriados'!$F$7:$F$22)=1,OR(AND(F$98&gt;='Mapa de férias'!$E$14,F$98&lt;='Mapa de férias'!$F$14),AND(F$98&gt;='Mapa de férias'!$G$14,F$98&lt;='Mapa de férias'!$H$14),AND(F$98&gt;='Mapa de férias'!$I$14,F$98&lt;='Mapa de férias'!$J$14))),"F",""))</f>
        <v/>
      </c>
      <c r="G104" s="44">
        <f>IF(OR($B104="",G$98=""),"",IF(AND(NETWORKDAYS(G$98,G$98,'Feriados'!$F$7:$F$22)=1,OR(AND(G$98&gt;='Mapa de férias'!$E$14,G$98&lt;='Mapa de férias'!$F$14),AND(G$98&gt;='Mapa de férias'!$G$14,G$98&lt;='Mapa de férias'!$H$14),AND(G$98&gt;='Mapa de férias'!$I$14,G$98&lt;='Mapa de férias'!$J$14))),"F",""))</f>
        <v/>
      </c>
      <c r="H104" s="44">
        <f>IF(OR($B104="",H$98=""),"",IF(AND(NETWORKDAYS(H$98,H$98,'Feriados'!$F$7:$F$22)=1,OR(AND(H$98&gt;='Mapa de férias'!$E$14,H$98&lt;='Mapa de férias'!$F$14),AND(H$98&gt;='Mapa de férias'!$G$14,H$98&lt;='Mapa de férias'!$H$14),AND(H$98&gt;='Mapa de férias'!$I$14,H$98&lt;='Mapa de férias'!$J$14))),"F",""))</f>
        <v/>
      </c>
      <c r="I104" s="44">
        <f>IF(OR($B104="",I$98=""),"",IF(AND(NETWORKDAYS(I$98,I$98,'Feriados'!$F$7:$F$22)=1,OR(AND(I$98&gt;='Mapa de férias'!$E$14,I$98&lt;='Mapa de férias'!$F$14),AND(I$98&gt;='Mapa de férias'!$G$14,I$98&lt;='Mapa de férias'!$H$14),AND(I$98&gt;='Mapa de férias'!$I$14,I$98&lt;='Mapa de férias'!$J$14))),"F",""))</f>
        <v/>
      </c>
      <c r="J104" s="44">
        <f>IF(OR($B104="",J$98=""),"",IF(AND(NETWORKDAYS(J$98,J$98,'Feriados'!$F$7:$F$22)=1,OR(AND(J$98&gt;='Mapa de férias'!$E$14,J$98&lt;='Mapa de férias'!$F$14),AND(J$98&gt;='Mapa de férias'!$G$14,J$98&lt;='Mapa de férias'!$H$14),AND(J$98&gt;='Mapa de férias'!$I$14,J$98&lt;='Mapa de férias'!$J$14))),"F",""))</f>
        <v/>
      </c>
      <c r="K104" s="44">
        <f>IF(OR($B104="",K$98=""),"",IF(AND(NETWORKDAYS(K$98,K$98,'Feriados'!$F$7:$F$22)=1,OR(AND(K$98&gt;='Mapa de férias'!$E$14,K$98&lt;='Mapa de férias'!$F$14),AND(K$98&gt;='Mapa de férias'!$G$14,K$98&lt;='Mapa de férias'!$H$14),AND(K$98&gt;='Mapa de férias'!$I$14,K$98&lt;='Mapa de férias'!$J$14))),"F",""))</f>
        <v/>
      </c>
      <c r="L104" s="44">
        <f>IF(OR($B104="",L$98=""),"",IF(AND(NETWORKDAYS(L$98,L$98,'Feriados'!$F$7:$F$22)=1,OR(AND(L$98&gt;='Mapa de férias'!$E$14,L$98&lt;='Mapa de férias'!$F$14),AND(L$98&gt;='Mapa de férias'!$G$14,L$98&lt;='Mapa de férias'!$H$14),AND(L$98&gt;='Mapa de férias'!$I$14,L$98&lt;='Mapa de férias'!$J$14))),"F",""))</f>
        <v/>
      </c>
      <c r="M104" s="44">
        <f>IF(OR($B104="",M$98=""),"",IF(AND(NETWORKDAYS(M$98,M$98,'Feriados'!$F$7:$F$22)=1,OR(AND(M$98&gt;='Mapa de férias'!$E$14,M$98&lt;='Mapa de férias'!$F$14),AND(M$98&gt;='Mapa de férias'!$G$14,M$98&lt;='Mapa de férias'!$H$14),AND(M$98&gt;='Mapa de férias'!$I$14,M$98&lt;='Mapa de férias'!$J$14))),"F",""))</f>
        <v/>
      </c>
      <c r="N104" s="44">
        <f>IF(OR($B104="",N$98=""),"",IF(AND(NETWORKDAYS(N$98,N$98,'Feriados'!$F$7:$F$22)=1,OR(AND(N$98&gt;='Mapa de férias'!$E$14,N$98&lt;='Mapa de férias'!$F$14),AND(N$98&gt;='Mapa de férias'!$G$14,N$98&lt;='Mapa de férias'!$H$14),AND(N$98&gt;='Mapa de férias'!$I$14,N$98&lt;='Mapa de férias'!$J$14))),"F",""))</f>
        <v/>
      </c>
      <c r="O104" s="44">
        <f>IF(OR($B104="",O$98=""),"",IF(AND(NETWORKDAYS(O$98,O$98,'Feriados'!$F$7:$F$22)=1,OR(AND(O$98&gt;='Mapa de férias'!$E$14,O$98&lt;='Mapa de férias'!$F$14),AND(O$98&gt;='Mapa de férias'!$G$14,O$98&lt;='Mapa de férias'!$H$14),AND(O$98&gt;='Mapa de férias'!$I$14,O$98&lt;='Mapa de férias'!$J$14))),"F",""))</f>
        <v/>
      </c>
      <c r="P104" s="44">
        <f>IF(OR($B104="",P$98=""),"",IF(AND(NETWORKDAYS(P$98,P$98,'Feriados'!$F$7:$F$22)=1,OR(AND(P$98&gt;='Mapa de férias'!$E$14,P$98&lt;='Mapa de férias'!$F$14),AND(P$98&gt;='Mapa de férias'!$G$14,P$98&lt;='Mapa de férias'!$H$14),AND(P$98&gt;='Mapa de férias'!$I$14,P$98&lt;='Mapa de férias'!$J$14))),"F",""))</f>
        <v/>
      </c>
      <c r="Q104" s="44">
        <f>IF(OR($B104="",Q$98=""),"",IF(AND(NETWORKDAYS(Q$98,Q$98,'Feriados'!$F$7:$F$22)=1,OR(AND(Q$98&gt;='Mapa de férias'!$E$14,Q$98&lt;='Mapa de férias'!$F$14),AND(Q$98&gt;='Mapa de férias'!$G$14,Q$98&lt;='Mapa de férias'!$H$14),AND(Q$98&gt;='Mapa de férias'!$I$14,Q$98&lt;='Mapa de férias'!$J$14))),"F",""))</f>
        <v/>
      </c>
      <c r="R104" s="44">
        <f>IF(OR($B104="",R$98=""),"",IF(AND(NETWORKDAYS(R$98,R$98,'Feriados'!$F$7:$F$22)=1,OR(AND(R$98&gt;='Mapa de férias'!$E$14,R$98&lt;='Mapa de férias'!$F$14),AND(R$98&gt;='Mapa de férias'!$G$14,R$98&lt;='Mapa de férias'!$H$14),AND(R$98&gt;='Mapa de férias'!$I$14,R$98&lt;='Mapa de férias'!$J$14))),"F",""))</f>
        <v/>
      </c>
      <c r="S104" s="44">
        <f>IF(OR($B104="",S$98=""),"",IF(AND(NETWORKDAYS(S$98,S$98,'Feriados'!$F$7:$F$22)=1,OR(AND(S$98&gt;='Mapa de férias'!$E$14,S$98&lt;='Mapa de férias'!$F$14),AND(S$98&gt;='Mapa de férias'!$G$14,S$98&lt;='Mapa de férias'!$H$14),AND(S$98&gt;='Mapa de férias'!$I$14,S$98&lt;='Mapa de férias'!$J$14))),"F",""))</f>
        <v/>
      </c>
      <c r="T104" s="44">
        <f>IF(OR($B104="",T$98=""),"",IF(AND(NETWORKDAYS(T$98,T$98,'Feriados'!$F$7:$F$22)=1,OR(AND(T$98&gt;='Mapa de férias'!$E$14,T$98&lt;='Mapa de férias'!$F$14),AND(T$98&gt;='Mapa de férias'!$G$14,T$98&lt;='Mapa de férias'!$H$14),AND(T$98&gt;='Mapa de férias'!$I$14,T$98&lt;='Mapa de férias'!$J$14))),"F",""))</f>
        <v/>
      </c>
      <c r="U104" s="44">
        <f>IF(OR($B104="",U$98=""),"",IF(AND(NETWORKDAYS(U$98,U$98,'Feriados'!$F$7:$F$22)=1,OR(AND(U$98&gt;='Mapa de férias'!$E$14,U$98&lt;='Mapa de férias'!$F$14),AND(U$98&gt;='Mapa de férias'!$G$14,U$98&lt;='Mapa de férias'!$H$14),AND(U$98&gt;='Mapa de férias'!$I$14,U$98&lt;='Mapa de férias'!$J$14))),"F",""))</f>
        <v/>
      </c>
      <c r="V104" s="44">
        <f>IF(OR($B104="",V$98=""),"",IF(AND(NETWORKDAYS(V$98,V$98,'Feriados'!$F$7:$F$22)=1,OR(AND(V$98&gt;='Mapa de férias'!$E$14,V$98&lt;='Mapa de férias'!$F$14),AND(V$98&gt;='Mapa de férias'!$G$14,V$98&lt;='Mapa de férias'!$H$14),AND(V$98&gt;='Mapa de férias'!$I$14,V$98&lt;='Mapa de férias'!$J$14))),"F",""))</f>
        <v/>
      </c>
      <c r="W104" s="44">
        <f>IF(OR($B104="",W$98=""),"",IF(AND(NETWORKDAYS(W$98,W$98,'Feriados'!$F$7:$F$22)=1,OR(AND(W$98&gt;='Mapa de férias'!$E$14,W$98&lt;='Mapa de férias'!$F$14),AND(W$98&gt;='Mapa de férias'!$G$14,W$98&lt;='Mapa de férias'!$H$14),AND(W$98&gt;='Mapa de férias'!$I$14,W$98&lt;='Mapa de férias'!$J$14))),"F",""))</f>
        <v/>
      </c>
      <c r="X104" s="44">
        <f>IF(OR($B104="",X$98=""),"",IF(AND(NETWORKDAYS(X$98,X$98,'Feriados'!$F$7:$F$22)=1,OR(AND(X$98&gt;='Mapa de férias'!$E$14,X$98&lt;='Mapa de férias'!$F$14),AND(X$98&gt;='Mapa de férias'!$G$14,X$98&lt;='Mapa de férias'!$H$14),AND(X$98&gt;='Mapa de férias'!$I$14,X$98&lt;='Mapa de férias'!$J$14))),"F",""))</f>
        <v/>
      </c>
      <c r="Y104" s="44">
        <f>IF(OR($B104="",Y$98=""),"",IF(AND(NETWORKDAYS(Y$98,Y$98,'Feriados'!$F$7:$F$22)=1,OR(AND(Y$98&gt;='Mapa de férias'!$E$14,Y$98&lt;='Mapa de férias'!$F$14),AND(Y$98&gt;='Mapa de férias'!$G$14,Y$98&lt;='Mapa de férias'!$H$14),AND(Y$98&gt;='Mapa de férias'!$I$14,Y$98&lt;='Mapa de férias'!$J$14))),"F",""))</f>
        <v/>
      </c>
      <c r="Z104" s="44">
        <f>IF(OR($B104="",Z$98=""),"",IF(AND(NETWORKDAYS(Z$98,Z$98,'Feriados'!$F$7:$F$22)=1,OR(AND(Z$98&gt;='Mapa de férias'!$E$14,Z$98&lt;='Mapa de férias'!$F$14),AND(Z$98&gt;='Mapa de férias'!$G$14,Z$98&lt;='Mapa de férias'!$H$14),AND(Z$98&gt;='Mapa de férias'!$I$14,Z$98&lt;='Mapa de férias'!$J$14))),"F",""))</f>
        <v/>
      </c>
      <c r="AA104" s="44">
        <f>IF(OR($B104="",AA$98=""),"",IF(AND(NETWORKDAYS(AA$98,AA$98,'Feriados'!$F$7:$F$22)=1,OR(AND(AA$98&gt;='Mapa de férias'!$E$14,AA$98&lt;='Mapa de férias'!$F$14),AND(AA$98&gt;='Mapa de férias'!$G$14,AA$98&lt;='Mapa de férias'!$H$14),AND(AA$98&gt;='Mapa de férias'!$I$14,AA$98&lt;='Mapa de férias'!$J$14))),"F",""))</f>
        <v/>
      </c>
      <c r="AB104" s="44">
        <f>IF(OR($B104="",AB$98=""),"",IF(AND(NETWORKDAYS(AB$98,AB$98,'Feriados'!$F$7:$F$22)=1,OR(AND(AB$98&gt;='Mapa de férias'!$E$14,AB$98&lt;='Mapa de férias'!$F$14),AND(AB$98&gt;='Mapa de férias'!$G$14,AB$98&lt;='Mapa de férias'!$H$14),AND(AB$98&gt;='Mapa de férias'!$I$14,AB$98&lt;='Mapa de férias'!$J$14))),"F",""))</f>
        <v/>
      </c>
      <c r="AC104" s="44">
        <f>IF(OR($B104="",AC$98=""),"",IF(AND(NETWORKDAYS(AC$98,AC$98,'Feriados'!$F$7:$F$22)=1,OR(AND(AC$98&gt;='Mapa de férias'!$E$14,AC$98&lt;='Mapa de férias'!$F$14),AND(AC$98&gt;='Mapa de férias'!$G$14,AC$98&lt;='Mapa de férias'!$H$14),AND(AC$98&gt;='Mapa de férias'!$I$14,AC$98&lt;='Mapa de férias'!$J$14))),"F",""))</f>
        <v/>
      </c>
      <c r="AD104" s="44">
        <f>IF(OR($B104="",AD$98=""),"",IF(AND(NETWORKDAYS(AD$98,AD$98,'Feriados'!$F$7:$F$22)=1,OR(AND(AD$98&gt;='Mapa de férias'!$E$14,AD$98&lt;='Mapa de férias'!$F$14),AND(AD$98&gt;='Mapa de férias'!$G$14,AD$98&lt;='Mapa de férias'!$H$14),AND(AD$98&gt;='Mapa de férias'!$I$14,AD$98&lt;='Mapa de férias'!$J$14))),"F",""))</f>
        <v/>
      </c>
      <c r="AE104" s="44">
        <f>IF(OR($B104="",AE$98=""),"",IF(AND(NETWORKDAYS(AE$98,AE$98,'Feriados'!$F$7:$F$22)=1,OR(AND(AE$98&gt;='Mapa de férias'!$E$14,AE$98&lt;='Mapa de férias'!$F$14),AND(AE$98&gt;='Mapa de férias'!$G$14,AE$98&lt;='Mapa de férias'!$H$14),AND(AE$98&gt;='Mapa de férias'!$I$14,AE$98&lt;='Mapa de férias'!$J$14))),"F",""))</f>
        <v/>
      </c>
      <c r="AF104" s="44">
        <f>IF(OR($B104="",AF$98=""),"",IF(AND(NETWORKDAYS(AF$98,AF$98,'Feriados'!$F$7:$F$22)=1,OR(AND(AF$98&gt;='Mapa de férias'!$E$14,AF$98&lt;='Mapa de férias'!$F$14),AND(AF$98&gt;='Mapa de férias'!$G$14,AF$98&lt;='Mapa de férias'!$H$14),AND(AF$98&gt;='Mapa de férias'!$I$14,AF$98&lt;='Mapa de férias'!$J$14))),"F",""))</f>
        <v/>
      </c>
      <c r="AG104" s="44">
        <f>IF(OR($B104="",AG$98=""),"",IF(AND(NETWORKDAYS(AG$98,AG$98,'Feriados'!$F$7:$F$22)=1,OR(AND(AG$98&gt;='Mapa de férias'!$E$14,AG$98&lt;='Mapa de férias'!$F$14),AND(AG$98&gt;='Mapa de férias'!$G$14,AG$98&lt;='Mapa de férias'!$H$14),AND(AG$98&gt;='Mapa de férias'!$I$14,AG$98&lt;='Mapa de férias'!$J$14))),"F",""))</f>
        <v/>
      </c>
      <c r="AH104" s="45">
        <f>IF($B104="","",COUNTIF(C104:AG104,"F"))</f>
        <v/>
      </c>
    </row>
    <row r="105" ht="15" customHeight="1">
      <c r="A105" s="42" t="n">
        <v>6</v>
      </c>
      <c r="B105" s="43">
        <f>IF('Mapa de férias'!$B$15="","",'Mapa de férias'!$B$15)</f>
        <v/>
      </c>
      <c r="C105" s="44">
        <f>IF(OR($B105="",C$98=""),"",IF(AND(NETWORKDAYS(C$98,C$98,'Feriados'!$F$7:$F$22)=1,OR(AND(C$98&gt;='Mapa de férias'!$E$15,C$98&lt;='Mapa de férias'!$F$15),AND(C$98&gt;='Mapa de férias'!$G$15,C$98&lt;='Mapa de férias'!$H$15),AND(C$98&gt;='Mapa de férias'!$I$15,C$98&lt;='Mapa de férias'!$J$15))),"F",""))</f>
        <v/>
      </c>
      <c r="D105" s="44">
        <f>IF(OR($B105="",D$98=""),"",IF(AND(NETWORKDAYS(D$98,D$98,'Feriados'!$F$7:$F$22)=1,OR(AND(D$98&gt;='Mapa de férias'!$E$15,D$98&lt;='Mapa de férias'!$F$15),AND(D$98&gt;='Mapa de férias'!$G$15,D$98&lt;='Mapa de férias'!$H$15),AND(D$98&gt;='Mapa de férias'!$I$15,D$98&lt;='Mapa de férias'!$J$15))),"F",""))</f>
        <v/>
      </c>
      <c r="E105" s="44">
        <f>IF(OR($B105="",E$98=""),"",IF(AND(NETWORKDAYS(E$98,E$98,'Feriados'!$F$7:$F$22)=1,OR(AND(E$98&gt;='Mapa de férias'!$E$15,E$98&lt;='Mapa de férias'!$F$15),AND(E$98&gt;='Mapa de férias'!$G$15,E$98&lt;='Mapa de férias'!$H$15),AND(E$98&gt;='Mapa de férias'!$I$15,E$98&lt;='Mapa de férias'!$J$15))),"F",""))</f>
        <v/>
      </c>
      <c r="F105" s="44">
        <f>IF(OR($B105="",F$98=""),"",IF(AND(NETWORKDAYS(F$98,F$98,'Feriados'!$F$7:$F$22)=1,OR(AND(F$98&gt;='Mapa de férias'!$E$15,F$98&lt;='Mapa de férias'!$F$15),AND(F$98&gt;='Mapa de férias'!$G$15,F$98&lt;='Mapa de férias'!$H$15),AND(F$98&gt;='Mapa de férias'!$I$15,F$98&lt;='Mapa de férias'!$J$15))),"F",""))</f>
        <v/>
      </c>
      <c r="G105" s="44">
        <f>IF(OR($B105="",G$98=""),"",IF(AND(NETWORKDAYS(G$98,G$98,'Feriados'!$F$7:$F$22)=1,OR(AND(G$98&gt;='Mapa de férias'!$E$15,G$98&lt;='Mapa de férias'!$F$15),AND(G$98&gt;='Mapa de férias'!$G$15,G$98&lt;='Mapa de férias'!$H$15),AND(G$98&gt;='Mapa de férias'!$I$15,G$98&lt;='Mapa de férias'!$J$15))),"F",""))</f>
        <v/>
      </c>
      <c r="H105" s="44">
        <f>IF(OR($B105="",H$98=""),"",IF(AND(NETWORKDAYS(H$98,H$98,'Feriados'!$F$7:$F$22)=1,OR(AND(H$98&gt;='Mapa de férias'!$E$15,H$98&lt;='Mapa de férias'!$F$15),AND(H$98&gt;='Mapa de férias'!$G$15,H$98&lt;='Mapa de férias'!$H$15),AND(H$98&gt;='Mapa de férias'!$I$15,H$98&lt;='Mapa de férias'!$J$15))),"F",""))</f>
        <v/>
      </c>
      <c r="I105" s="44">
        <f>IF(OR($B105="",I$98=""),"",IF(AND(NETWORKDAYS(I$98,I$98,'Feriados'!$F$7:$F$22)=1,OR(AND(I$98&gt;='Mapa de férias'!$E$15,I$98&lt;='Mapa de férias'!$F$15),AND(I$98&gt;='Mapa de férias'!$G$15,I$98&lt;='Mapa de férias'!$H$15),AND(I$98&gt;='Mapa de férias'!$I$15,I$98&lt;='Mapa de férias'!$J$15))),"F",""))</f>
        <v/>
      </c>
      <c r="J105" s="44">
        <f>IF(OR($B105="",J$98=""),"",IF(AND(NETWORKDAYS(J$98,J$98,'Feriados'!$F$7:$F$22)=1,OR(AND(J$98&gt;='Mapa de férias'!$E$15,J$98&lt;='Mapa de férias'!$F$15),AND(J$98&gt;='Mapa de férias'!$G$15,J$98&lt;='Mapa de férias'!$H$15),AND(J$98&gt;='Mapa de férias'!$I$15,J$98&lt;='Mapa de férias'!$J$15))),"F",""))</f>
        <v/>
      </c>
      <c r="K105" s="44">
        <f>IF(OR($B105="",K$98=""),"",IF(AND(NETWORKDAYS(K$98,K$98,'Feriados'!$F$7:$F$22)=1,OR(AND(K$98&gt;='Mapa de férias'!$E$15,K$98&lt;='Mapa de férias'!$F$15),AND(K$98&gt;='Mapa de férias'!$G$15,K$98&lt;='Mapa de férias'!$H$15),AND(K$98&gt;='Mapa de férias'!$I$15,K$98&lt;='Mapa de férias'!$J$15))),"F",""))</f>
        <v/>
      </c>
      <c r="L105" s="44">
        <f>IF(OR($B105="",L$98=""),"",IF(AND(NETWORKDAYS(L$98,L$98,'Feriados'!$F$7:$F$22)=1,OR(AND(L$98&gt;='Mapa de férias'!$E$15,L$98&lt;='Mapa de férias'!$F$15),AND(L$98&gt;='Mapa de férias'!$G$15,L$98&lt;='Mapa de férias'!$H$15),AND(L$98&gt;='Mapa de férias'!$I$15,L$98&lt;='Mapa de férias'!$J$15))),"F",""))</f>
        <v/>
      </c>
      <c r="M105" s="44">
        <f>IF(OR($B105="",M$98=""),"",IF(AND(NETWORKDAYS(M$98,M$98,'Feriados'!$F$7:$F$22)=1,OR(AND(M$98&gt;='Mapa de férias'!$E$15,M$98&lt;='Mapa de férias'!$F$15),AND(M$98&gt;='Mapa de férias'!$G$15,M$98&lt;='Mapa de férias'!$H$15),AND(M$98&gt;='Mapa de férias'!$I$15,M$98&lt;='Mapa de férias'!$J$15))),"F",""))</f>
        <v/>
      </c>
      <c r="N105" s="44">
        <f>IF(OR($B105="",N$98=""),"",IF(AND(NETWORKDAYS(N$98,N$98,'Feriados'!$F$7:$F$22)=1,OR(AND(N$98&gt;='Mapa de férias'!$E$15,N$98&lt;='Mapa de férias'!$F$15),AND(N$98&gt;='Mapa de férias'!$G$15,N$98&lt;='Mapa de férias'!$H$15),AND(N$98&gt;='Mapa de férias'!$I$15,N$98&lt;='Mapa de férias'!$J$15))),"F",""))</f>
        <v/>
      </c>
      <c r="O105" s="44">
        <f>IF(OR($B105="",O$98=""),"",IF(AND(NETWORKDAYS(O$98,O$98,'Feriados'!$F$7:$F$22)=1,OR(AND(O$98&gt;='Mapa de férias'!$E$15,O$98&lt;='Mapa de férias'!$F$15),AND(O$98&gt;='Mapa de férias'!$G$15,O$98&lt;='Mapa de férias'!$H$15),AND(O$98&gt;='Mapa de férias'!$I$15,O$98&lt;='Mapa de férias'!$J$15))),"F",""))</f>
        <v/>
      </c>
      <c r="P105" s="44">
        <f>IF(OR($B105="",P$98=""),"",IF(AND(NETWORKDAYS(P$98,P$98,'Feriados'!$F$7:$F$22)=1,OR(AND(P$98&gt;='Mapa de férias'!$E$15,P$98&lt;='Mapa de férias'!$F$15),AND(P$98&gt;='Mapa de férias'!$G$15,P$98&lt;='Mapa de férias'!$H$15),AND(P$98&gt;='Mapa de férias'!$I$15,P$98&lt;='Mapa de férias'!$J$15))),"F",""))</f>
        <v/>
      </c>
      <c r="Q105" s="44">
        <f>IF(OR($B105="",Q$98=""),"",IF(AND(NETWORKDAYS(Q$98,Q$98,'Feriados'!$F$7:$F$22)=1,OR(AND(Q$98&gt;='Mapa de férias'!$E$15,Q$98&lt;='Mapa de férias'!$F$15),AND(Q$98&gt;='Mapa de férias'!$G$15,Q$98&lt;='Mapa de férias'!$H$15),AND(Q$98&gt;='Mapa de férias'!$I$15,Q$98&lt;='Mapa de férias'!$J$15))),"F",""))</f>
        <v/>
      </c>
      <c r="R105" s="44">
        <f>IF(OR($B105="",R$98=""),"",IF(AND(NETWORKDAYS(R$98,R$98,'Feriados'!$F$7:$F$22)=1,OR(AND(R$98&gt;='Mapa de férias'!$E$15,R$98&lt;='Mapa de férias'!$F$15),AND(R$98&gt;='Mapa de férias'!$G$15,R$98&lt;='Mapa de férias'!$H$15),AND(R$98&gt;='Mapa de férias'!$I$15,R$98&lt;='Mapa de férias'!$J$15))),"F",""))</f>
        <v/>
      </c>
      <c r="S105" s="44">
        <f>IF(OR($B105="",S$98=""),"",IF(AND(NETWORKDAYS(S$98,S$98,'Feriados'!$F$7:$F$22)=1,OR(AND(S$98&gt;='Mapa de férias'!$E$15,S$98&lt;='Mapa de férias'!$F$15),AND(S$98&gt;='Mapa de férias'!$G$15,S$98&lt;='Mapa de férias'!$H$15),AND(S$98&gt;='Mapa de férias'!$I$15,S$98&lt;='Mapa de férias'!$J$15))),"F",""))</f>
        <v/>
      </c>
      <c r="T105" s="44">
        <f>IF(OR($B105="",T$98=""),"",IF(AND(NETWORKDAYS(T$98,T$98,'Feriados'!$F$7:$F$22)=1,OR(AND(T$98&gt;='Mapa de férias'!$E$15,T$98&lt;='Mapa de férias'!$F$15),AND(T$98&gt;='Mapa de férias'!$G$15,T$98&lt;='Mapa de férias'!$H$15),AND(T$98&gt;='Mapa de férias'!$I$15,T$98&lt;='Mapa de férias'!$J$15))),"F",""))</f>
        <v/>
      </c>
      <c r="U105" s="44">
        <f>IF(OR($B105="",U$98=""),"",IF(AND(NETWORKDAYS(U$98,U$98,'Feriados'!$F$7:$F$22)=1,OR(AND(U$98&gt;='Mapa de férias'!$E$15,U$98&lt;='Mapa de férias'!$F$15),AND(U$98&gt;='Mapa de férias'!$G$15,U$98&lt;='Mapa de férias'!$H$15),AND(U$98&gt;='Mapa de férias'!$I$15,U$98&lt;='Mapa de férias'!$J$15))),"F",""))</f>
        <v/>
      </c>
      <c r="V105" s="44">
        <f>IF(OR($B105="",V$98=""),"",IF(AND(NETWORKDAYS(V$98,V$98,'Feriados'!$F$7:$F$22)=1,OR(AND(V$98&gt;='Mapa de férias'!$E$15,V$98&lt;='Mapa de férias'!$F$15),AND(V$98&gt;='Mapa de férias'!$G$15,V$98&lt;='Mapa de férias'!$H$15),AND(V$98&gt;='Mapa de férias'!$I$15,V$98&lt;='Mapa de férias'!$J$15))),"F",""))</f>
        <v/>
      </c>
      <c r="W105" s="44">
        <f>IF(OR($B105="",W$98=""),"",IF(AND(NETWORKDAYS(W$98,W$98,'Feriados'!$F$7:$F$22)=1,OR(AND(W$98&gt;='Mapa de férias'!$E$15,W$98&lt;='Mapa de férias'!$F$15),AND(W$98&gt;='Mapa de férias'!$G$15,W$98&lt;='Mapa de férias'!$H$15),AND(W$98&gt;='Mapa de férias'!$I$15,W$98&lt;='Mapa de férias'!$J$15))),"F",""))</f>
        <v/>
      </c>
      <c r="X105" s="44">
        <f>IF(OR($B105="",X$98=""),"",IF(AND(NETWORKDAYS(X$98,X$98,'Feriados'!$F$7:$F$22)=1,OR(AND(X$98&gt;='Mapa de férias'!$E$15,X$98&lt;='Mapa de férias'!$F$15),AND(X$98&gt;='Mapa de férias'!$G$15,X$98&lt;='Mapa de férias'!$H$15),AND(X$98&gt;='Mapa de férias'!$I$15,X$98&lt;='Mapa de férias'!$J$15))),"F",""))</f>
        <v/>
      </c>
      <c r="Y105" s="44">
        <f>IF(OR($B105="",Y$98=""),"",IF(AND(NETWORKDAYS(Y$98,Y$98,'Feriados'!$F$7:$F$22)=1,OR(AND(Y$98&gt;='Mapa de férias'!$E$15,Y$98&lt;='Mapa de férias'!$F$15),AND(Y$98&gt;='Mapa de férias'!$G$15,Y$98&lt;='Mapa de férias'!$H$15),AND(Y$98&gt;='Mapa de férias'!$I$15,Y$98&lt;='Mapa de férias'!$J$15))),"F",""))</f>
        <v/>
      </c>
      <c r="Z105" s="44">
        <f>IF(OR($B105="",Z$98=""),"",IF(AND(NETWORKDAYS(Z$98,Z$98,'Feriados'!$F$7:$F$22)=1,OR(AND(Z$98&gt;='Mapa de férias'!$E$15,Z$98&lt;='Mapa de férias'!$F$15),AND(Z$98&gt;='Mapa de férias'!$G$15,Z$98&lt;='Mapa de férias'!$H$15),AND(Z$98&gt;='Mapa de férias'!$I$15,Z$98&lt;='Mapa de férias'!$J$15))),"F",""))</f>
        <v/>
      </c>
      <c r="AA105" s="44">
        <f>IF(OR($B105="",AA$98=""),"",IF(AND(NETWORKDAYS(AA$98,AA$98,'Feriados'!$F$7:$F$22)=1,OR(AND(AA$98&gt;='Mapa de férias'!$E$15,AA$98&lt;='Mapa de férias'!$F$15),AND(AA$98&gt;='Mapa de férias'!$G$15,AA$98&lt;='Mapa de férias'!$H$15),AND(AA$98&gt;='Mapa de férias'!$I$15,AA$98&lt;='Mapa de férias'!$J$15))),"F",""))</f>
        <v/>
      </c>
      <c r="AB105" s="44">
        <f>IF(OR($B105="",AB$98=""),"",IF(AND(NETWORKDAYS(AB$98,AB$98,'Feriados'!$F$7:$F$22)=1,OR(AND(AB$98&gt;='Mapa de férias'!$E$15,AB$98&lt;='Mapa de férias'!$F$15),AND(AB$98&gt;='Mapa de férias'!$G$15,AB$98&lt;='Mapa de férias'!$H$15),AND(AB$98&gt;='Mapa de férias'!$I$15,AB$98&lt;='Mapa de férias'!$J$15))),"F",""))</f>
        <v/>
      </c>
      <c r="AC105" s="44">
        <f>IF(OR($B105="",AC$98=""),"",IF(AND(NETWORKDAYS(AC$98,AC$98,'Feriados'!$F$7:$F$22)=1,OR(AND(AC$98&gt;='Mapa de férias'!$E$15,AC$98&lt;='Mapa de férias'!$F$15),AND(AC$98&gt;='Mapa de férias'!$G$15,AC$98&lt;='Mapa de férias'!$H$15),AND(AC$98&gt;='Mapa de férias'!$I$15,AC$98&lt;='Mapa de férias'!$J$15))),"F",""))</f>
        <v/>
      </c>
      <c r="AD105" s="44">
        <f>IF(OR($B105="",AD$98=""),"",IF(AND(NETWORKDAYS(AD$98,AD$98,'Feriados'!$F$7:$F$22)=1,OR(AND(AD$98&gt;='Mapa de férias'!$E$15,AD$98&lt;='Mapa de férias'!$F$15),AND(AD$98&gt;='Mapa de férias'!$G$15,AD$98&lt;='Mapa de férias'!$H$15),AND(AD$98&gt;='Mapa de férias'!$I$15,AD$98&lt;='Mapa de férias'!$J$15))),"F",""))</f>
        <v/>
      </c>
      <c r="AE105" s="44">
        <f>IF(OR($B105="",AE$98=""),"",IF(AND(NETWORKDAYS(AE$98,AE$98,'Feriados'!$F$7:$F$22)=1,OR(AND(AE$98&gt;='Mapa de férias'!$E$15,AE$98&lt;='Mapa de férias'!$F$15),AND(AE$98&gt;='Mapa de férias'!$G$15,AE$98&lt;='Mapa de férias'!$H$15),AND(AE$98&gt;='Mapa de férias'!$I$15,AE$98&lt;='Mapa de férias'!$J$15))),"F",""))</f>
        <v/>
      </c>
      <c r="AF105" s="44">
        <f>IF(OR($B105="",AF$98=""),"",IF(AND(NETWORKDAYS(AF$98,AF$98,'Feriados'!$F$7:$F$22)=1,OR(AND(AF$98&gt;='Mapa de férias'!$E$15,AF$98&lt;='Mapa de férias'!$F$15),AND(AF$98&gt;='Mapa de férias'!$G$15,AF$98&lt;='Mapa de férias'!$H$15),AND(AF$98&gt;='Mapa de férias'!$I$15,AF$98&lt;='Mapa de férias'!$J$15))),"F",""))</f>
        <v/>
      </c>
      <c r="AG105" s="44">
        <f>IF(OR($B105="",AG$98=""),"",IF(AND(NETWORKDAYS(AG$98,AG$98,'Feriados'!$F$7:$F$22)=1,OR(AND(AG$98&gt;='Mapa de férias'!$E$15,AG$98&lt;='Mapa de férias'!$F$15),AND(AG$98&gt;='Mapa de férias'!$G$15,AG$98&lt;='Mapa de férias'!$H$15),AND(AG$98&gt;='Mapa de férias'!$I$15,AG$98&lt;='Mapa de férias'!$J$15))),"F",""))</f>
        <v/>
      </c>
      <c r="AH105" s="45">
        <f>IF($B105="","",COUNTIF(C105:AG105,"F"))</f>
        <v/>
      </c>
    </row>
    <row r="106" ht="15" customHeight="1">
      <c r="A106" s="42" t="n">
        <v>7</v>
      </c>
      <c r="B106" s="43">
        <f>IF('Mapa de férias'!$B$16="","",'Mapa de férias'!$B$16)</f>
        <v/>
      </c>
      <c r="C106" s="44">
        <f>IF(OR($B106="",C$98=""),"",IF(AND(NETWORKDAYS(C$98,C$98,'Feriados'!$F$7:$F$22)=1,OR(AND(C$98&gt;='Mapa de férias'!$E$16,C$98&lt;='Mapa de férias'!$F$16),AND(C$98&gt;='Mapa de férias'!$G$16,C$98&lt;='Mapa de férias'!$H$16),AND(C$98&gt;='Mapa de férias'!$I$16,C$98&lt;='Mapa de férias'!$J$16))),"F",""))</f>
        <v/>
      </c>
      <c r="D106" s="44">
        <f>IF(OR($B106="",D$98=""),"",IF(AND(NETWORKDAYS(D$98,D$98,'Feriados'!$F$7:$F$22)=1,OR(AND(D$98&gt;='Mapa de férias'!$E$16,D$98&lt;='Mapa de férias'!$F$16),AND(D$98&gt;='Mapa de férias'!$G$16,D$98&lt;='Mapa de férias'!$H$16),AND(D$98&gt;='Mapa de férias'!$I$16,D$98&lt;='Mapa de férias'!$J$16))),"F",""))</f>
        <v/>
      </c>
      <c r="E106" s="44">
        <f>IF(OR($B106="",E$98=""),"",IF(AND(NETWORKDAYS(E$98,E$98,'Feriados'!$F$7:$F$22)=1,OR(AND(E$98&gt;='Mapa de férias'!$E$16,E$98&lt;='Mapa de férias'!$F$16),AND(E$98&gt;='Mapa de férias'!$G$16,E$98&lt;='Mapa de férias'!$H$16),AND(E$98&gt;='Mapa de férias'!$I$16,E$98&lt;='Mapa de férias'!$J$16))),"F",""))</f>
        <v/>
      </c>
      <c r="F106" s="44">
        <f>IF(OR($B106="",F$98=""),"",IF(AND(NETWORKDAYS(F$98,F$98,'Feriados'!$F$7:$F$22)=1,OR(AND(F$98&gt;='Mapa de férias'!$E$16,F$98&lt;='Mapa de férias'!$F$16),AND(F$98&gt;='Mapa de férias'!$G$16,F$98&lt;='Mapa de férias'!$H$16),AND(F$98&gt;='Mapa de férias'!$I$16,F$98&lt;='Mapa de férias'!$J$16))),"F",""))</f>
        <v/>
      </c>
      <c r="G106" s="44">
        <f>IF(OR($B106="",G$98=""),"",IF(AND(NETWORKDAYS(G$98,G$98,'Feriados'!$F$7:$F$22)=1,OR(AND(G$98&gt;='Mapa de férias'!$E$16,G$98&lt;='Mapa de férias'!$F$16),AND(G$98&gt;='Mapa de férias'!$G$16,G$98&lt;='Mapa de férias'!$H$16),AND(G$98&gt;='Mapa de férias'!$I$16,G$98&lt;='Mapa de férias'!$J$16))),"F",""))</f>
        <v/>
      </c>
      <c r="H106" s="44">
        <f>IF(OR($B106="",H$98=""),"",IF(AND(NETWORKDAYS(H$98,H$98,'Feriados'!$F$7:$F$22)=1,OR(AND(H$98&gt;='Mapa de férias'!$E$16,H$98&lt;='Mapa de férias'!$F$16),AND(H$98&gt;='Mapa de férias'!$G$16,H$98&lt;='Mapa de férias'!$H$16),AND(H$98&gt;='Mapa de férias'!$I$16,H$98&lt;='Mapa de férias'!$J$16))),"F",""))</f>
        <v/>
      </c>
      <c r="I106" s="44">
        <f>IF(OR($B106="",I$98=""),"",IF(AND(NETWORKDAYS(I$98,I$98,'Feriados'!$F$7:$F$22)=1,OR(AND(I$98&gt;='Mapa de férias'!$E$16,I$98&lt;='Mapa de férias'!$F$16),AND(I$98&gt;='Mapa de férias'!$G$16,I$98&lt;='Mapa de férias'!$H$16),AND(I$98&gt;='Mapa de férias'!$I$16,I$98&lt;='Mapa de férias'!$J$16))),"F",""))</f>
        <v/>
      </c>
      <c r="J106" s="44">
        <f>IF(OR($B106="",J$98=""),"",IF(AND(NETWORKDAYS(J$98,J$98,'Feriados'!$F$7:$F$22)=1,OR(AND(J$98&gt;='Mapa de férias'!$E$16,J$98&lt;='Mapa de férias'!$F$16),AND(J$98&gt;='Mapa de férias'!$G$16,J$98&lt;='Mapa de férias'!$H$16),AND(J$98&gt;='Mapa de férias'!$I$16,J$98&lt;='Mapa de férias'!$J$16))),"F",""))</f>
        <v/>
      </c>
      <c r="K106" s="44">
        <f>IF(OR($B106="",K$98=""),"",IF(AND(NETWORKDAYS(K$98,K$98,'Feriados'!$F$7:$F$22)=1,OR(AND(K$98&gt;='Mapa de férias'!$E$16,K$98&lt;='Mapa de férias'!$F$16),AND(K$98&gt;='Mapa de férias'!$G$16,K$98&lt;='Mapa de férias'!$H$16),AND(K$98&gt;='Mapa de férias'!$I$16,K$98&lt;='Mapa de férias'!$J$16))),"F",""))</f>
        <v/>
      </c>
      <c r="L106" s="44">
        <f>IF(OR($B106="",L$98=""),"",IF(AND(NETWORKDAYS(L$98,L$98,'Feriados'!$F$7:$F$22)=1,OR(AND(L$98&gt;='Mapa de férias'!$E$16,L$98&lt;='Mapa de férias'!$F$16),AND(L$98&gt;='Mapa de férias'!$G$16,L$98&lt;='Mapa de férias'!$H$16),AND(L$98&gt;='Mapa de férias'!$I$16,L$98&lt;='Mapa de férias'!$J$16))),"F",""))</f>
        <v/>
      </c>
      <c r="M106" s="44">
        <f>IF(OR($B106="",M$98=""),"",IF(AND(NETWORKDAYS(M$98,M$98,'Feriados'!$F$7:$F$22)=1,OR(AND(M$98&gt;='Mapa de férias'!$E$16,M$98&lt;='Mapa de férias'!$F$16),AND(M$98&gt;='Mapa de férias'!$G$16,M$98&lt;='Mapa de férias'!$H$16),AND(M$98&gt;='Mapa de férias'!$I$16,M$98&lt;='Mapa de férias'!$J$16))),"F",""))</f>
        <v/>
      </c>
      <c r="N106" s="44">
        <f>IF(OR($B106="",N$98=""),"",IF(AND(NETWORKDAYS(N$98,N$98,'Feriados'!$F$7:$F$22)=1,OR(AND(N$98&gt;='Mapa de férias'!$E$16,N$98&lt;='Mapa de férias'!$F$16),AND(N$98&gt;='Mapa de férias'!$G$16,N$98&lt;='Mapa de férias'!$H$16),AND(N$98&gt;='Mapa de férias'!$I$16,N$98&lt;='Mapa de férias'!$J$16))),"F",""))</f>
        <v/>
      </c>
      <c r="O106" s="44">
        <f>IF(OR($B106="",O$98=""),"",IF(AND(NETWORKDAYS(O$98,O$98,'Feriados'!$F$7:$F$22)=1,OR(AND(O$98&gt;='Mapa de férias'!$E$16,O$98&lt;='Mapa de férias'!$F$16),AND(O$98&gt;='Mapa de férias'!$G$16,O$98&lt;='Mapa de férias'!$H$16),AND(O$98&gt;='Mapa de férias'!$I$16,O$98&lt;='Mapa de férias'!$J$16))),"F",""))</f>
        <v/>
      </c>
      <c r="P106" s="44">
        <f>IF(OR($B106="",P$98=""),"",IF(AND(NETWORKDAYS(P$98,P$98,'Feriados'!$F$7:$F$22)=1,OR(AND(P$98&gt;='Mapa de férias'!$E$16,P$98&lt;='Mapa de férias'!$F$16),AND(P$98&gt;='Mapa de férias'!$G$16,P$98&lt;='Mapa de férias'!$H$16),AND(P$98&gt;='Mapa de férias'!$I$16,P$98&lt;='Mapa de férias'!$J$16))),"F",""))</f>
        <v/>
      </c>
      <c r="Q106" s="44">
        <f>IF(OR($B106="",Q$98=""),"",IF(AND(NETWORKDAYS(Q$98,Q$98,'Feriados'!$F$7:$F$22)=1,OR(AND(Q$98&gt;='Mapa de férias'!$E$16,Q$98&lt;='Mapa de férias'!$F$16),AND(Q$98&gt;='Mapa de férias'!$G$16,Q$98&lt;='Mapa de férias'!$H$16),AND(Q$98&gt;='Mapa de férias'!$I$16,Q$98&lt;='Mapa de férias'!$J$16))),"F",""))</f>
        <v/>
      </c>
      <c r="R106" s="44">
        <f>IF(OR($B106="",R$98=""),"",IF(AND(NETWORKDAYS(R$98,R$98,'Feriados'!$F$7:$F$22)=1,OR(AND(R$98&gt;='Mapa de férias'!$E$16,R$98&lt;='Mapa de férias'!$F$16),AND(R$98&gt;='Mapa de férias'!$G$16,R$98&lt;='Mapa de férias'!$H$16),AND(R$98&gt;='Mapa de férias'!$I$16,R$98&lt;='Mapa de férias'!$J$16))),"F",""))</f>
        <v/>
      </c>
      <c r="S106" s="44">
        <f>IF(OR($B106="",S$98=""),"",IF(AND(NETWORKDAYS(S$98,S$98,'Feriados'!$F$7:$F$22)=1,OR(AND(S$98&gt;='Mapa de férias'!$E$16,S$98&lt;='Mapa de férias'!$F$16),AND(S$98&gt;='Mapa de férias'!$G$16,S$98&lt;='Mapa de férias'!$H$16),AND(S$98&gt;='Mapa de férias'!$I$16,S$98&lt;='Mapa de férias'!$J$16))),"F",""))</f>
        <v/>
      </c>
      <c r="T106" s="44">
        <f>IF(OR($B106="",T$98=""),"",IF(AND(NETWORKDAYS(T$98,T$98,'Feriados'!$F$7:$F$22)=1,OR(AND(T$98&gt;='Mapa de férias'!$E$16,T$98&lt;='Mapa de férias'!$F$16),AND(T$98&gt;='Mapa de férias'!$G$16,T$98&lt;='Mapa de férias'!$H$16),AND(T$98&gt;='Mapa de férias'!$I$16,T$98&lt;='Mapa de férias'!$J$16))),"F",""))</f>
        <v/>
      </c>
      <c r="U106" s="44">
        <f>IF(OR($B106="",U$98=""),"",IF(AND(NETWORKDAYS(U$98,U$98,'Feriados'!$F$7:$F$22)=1,OR(AND(U$98&gt;='Mapa de férias'!$E$16,U$98&lt;='Mapa de férias'!$F$16),AND(U$98&gt;='Mapa de férias'!$G$16,U$98&lt;='Mapa de férias'!$H$16),AND(U$98&gt;='Mapa de férias'!$I$16,U$98&lt;='Mapa de férias'!$J$16))),"F",""))</f>
        <v/>
      </c>
      <c r="V106" s="44">
        <f>IF(OR($B106="",V$98=""),"",IF(AND(NETWORKDAYS(V$98,V$98,'Feriados'!$F$7:$F$22)=1,OR(AND(V$98&gt;='Mapa de férias'!$E$16,V$98&lt;='Mapa de férias'!$F$16),AND(V$98&gt;='Mapa de férias'!$G$16,V$98&lt;='Mapa de férias'!$H$16),AND(V$98&gt;='Mapa de férias'!$I$16,V$98&lt;='Mapa de férias'!$J$16))),"F",""))</f>
        <v/>
      </c>
      <c r="W106" s="44">
        <f>IF(OR($B106="",W$98=""),"",IF(AND(NETWORKDAYS(W$98,W$98,'Feriados'!$F$7:$F$22)=1,OR(AND(W$98&gt;='Mapa de férias'!$E$16,W$98&lt;='Mapa de férias'!$F$16),AND(W$98&gt;='Mapa de férias'!$G$16,W$98&lt;='Mapa de férias'!$H$16),AND(W$98&gt;='Mapa de férias'!$I$16,W$98&lt;='Mapa de férias'!$J$16))),"F",""))</f>
        <v/>
      </c>
      <c r="X106" s="44">
        <f>IF(OR($B106="",X$98=""),"",IF(AND(NETWORKDAYS(X$98,X$98,'Feriados'!$F$7:$F$22)=1,OR(AND(X$98&gt;='Mapa de férias'!$E$16,X$98&lt;='Mapa de férias'!$F$16),AND(X$98&gt;='Mapa de férias'!$G$16,X$98&lt;='Mapa de férias'!$H$16),AND(X$98&gt;='Mapa de férias'!$I$16,X$98&lt;='Mapa de férias'!$J$16))),"F",""))</f>
        <v/>
      </c>
      <c r="Y106" s="44">
        <f>IF(OR($B106="",Y$98=""),"",IF(AND(NETWORKDAYS(Y$98,Y$98,'Feriados'!$F$7:$F$22)=1,OR(AND(Y$98&gt;='Mapa de férias'!$E$16,Y$98&lt;='Mapa de férias'!$F$16),AND(Y$98&gt;='Mapa de férias'!$G$16,Y$98&lt;='Mapa de férias'!$H$16),AND(Y$98&gt;='Mapa de férias'!$I$16,Y$98&lt;='Mapa de férias'!$J$16))),"F",""))</f>
        <v/>
      </c>
      <c r="Z106" s="44">
        <f>IF(OR($B106="",Z$98=""),"",IF(AND(NETWORKDAYS(Z$98,Z$98,'Feriados'!$F$7:$F$22)=1,OR(AND(Z$98&gt;='Mapa de férias'!$E$16,Z$98&lt;='Mapa de férias'!$F$16),AND(Z$98&gt;='Mapa de férias'!$G$16,Z$98&lt;='Mapa de férias'!$H$16),AND(Z$98&gt;='Mapa de férias'!$I$16,Z$98&lt;='Mapa de férias'!$J$16))),"F",""))</f>
        <v/>
      </c>
      <c r="AA106" s="44">
        <f>IF(OR($B106="",AA$98=""),"",IF(AND(NETWORKDAYS(AA$98,AA$98,'Feriados'!$F$7:$F$22)=1,OR(AND(AA$98&gt;='Mapa de férias'!$E$16,AA$98&lt;='Mapa de férias'!$F$16),AND(AA$98&gt;='Mapa de férias'!$G$16,AA$98&lt;='Mapa de férias'!$H$16),AND(AA$98&gt;='Mapa de férias'!$I$16,AA$98&lt;='Mapa de férias'!$J$16))),"F",""))</f>
        <v/>
      </c>
      <c r="AB106" s="44">
        <f>IF(OR($B106="",AB$98=""),"",IF(AND(NETWORKDAYS(AB$98,AB$98,'Feriados'!$F$7:$F$22)=1,OR(AND(AB$98&gt;='Mapa de férias'!$E$16,AB$98&lt;='Mapa de férias'!$F$16),AND(AB$98&gt;='Mapa de férias'!$G$16,AB$98&lt;='Mapa de férias'!$H$16),AND(AB$98&gt;='Mapa de férias'!$I$16,AB$98&lt;='Mapa de férias'!$J$16))),"F",""))</f>
        <v/>
      </c>
      <c r="AC106" s="44">
        <f>IF(OR($B106="",AC$98=""),"",IF(AND(NETWORKDAYS(AC$98,AC$98,'Feriados'!$F$7:$F$22)=1,OR(AND(AC$98&gt;='Mapa de férias'!$E$16,AC$98&lt;='Mapa de férias'!$F$16),AND(AC$98&gt;='Mapa de férias'!$G$16,AC$98&lt;='Mapa de férias'!$H$16),AND(AC$98&gt;='Mapa de férias'!$I$16,AC$98&lt;='Mapa de férias'!$J$16))),"F",""))</f>
        <v/>
      </c>
      <c r="AD106" s="44">
        <f>IF(OR($B106="",AD$98=""),"",IF(AND(NETWORKDAYS(AD$98,AD$98,'Feriados'!$F$7:$F$22)=1,OR(AND(AD$98&gt;='Mapa de férias'!$E$16,AD$98&lt;='Mapa de férias'!$F$16),AND(AD$98&gt;='Mapa de férias'!$G$16,AD$98&lt;='Mapa de férias'!$H$16),AND(AD$98&gt;='Mapa de férias'!$I$16,AD$98&lt;='Mapa de férias'!$J$16))),"F",""))</f>
        <v/>
      </c>
      <c r="AE106" s="44">
        <f>IF(OR($B106="",AE$98=""),"",IF(AND(NETWORKDAYS(AE$98,AE$98,'Feriados'!$F$7:$F$22)=1,OR(AND(AE$98&gt;='Mapa de férias'!$E$16,AE$98&lt;='Mapa de férias'!$F$16),AND(AE$98&gt;='Mapa de férias'!$G$16,AE$98&lt;='Mapa de férias'!$H$16),AND(AE$98&gt;='Mapa de férias'!$I$16,AE$98&lt;='Mapa de férias'!$J$16))),"F",""))</f>
        <v/>
      </c>
      <c r="AF106" s="44">
        <f>IF(OR($B106="",AF$98=""),"",IF(AND(NETWORKDAYS(AF$98,AF$98,'Feriados'!$F$7:$F$22)=1,OR(AND(AF$98&gt;='Mapa de férias'!$E$16,AF$98&lt;='Mapa de férias'!$F$16),AND(AF$98&gt;='Mapa de férias'!$G$16,AF$98&lt;='Mapa de férias'!$H$16),AND(AF$98&gt;='Mapa de férias'!$I$16,AF$98&lt;='Mapa de férias'!$J$16))),"F",""))</f>
        <v/>
      </c>
      <c r="AG106" s="44">
        <f>IF(OR($B106="",AG$98=""),"",IF(AND(NETWORKDAYS(AG$98,AG$98,'Feriados'!$F$7:$F$22)=1,OR(AND(AG$98&gt;='Mapa de férias'!$E$16,AG$98&lt;='Mapa de férias'!$F$16),AND(AG$98&gt;='Mapa de férias'!$G$16,AG$98&lt;='Mapa de férias'!$H$16),AND(AG$98&gt;='Mapa de férias'!$I$16,AG$98&lt;='Mapa de férias'!$J$16))),"F",""))</f>
        <v/>
      </c>
      <c r="AH106" s="45">
        <f>IF($B106="","",COUNTIF(C106:AG106,"F"))</f>
        <v/>
      </c>
    </row>
    <row r="107" ht="15" customHeight="1">
      <c r="A107" s="42" t="n">
        <v>8</v>
      </c>
      <c r="B107" s="43">
        <f>IF('Mapa de férias'!$B$17="","",'Mapa de férias'!$B$17)</f>
        <v/>
      </c>
      <c r="C107" s="44">
        <f>IF(OR($B107="",C$98=""),"",IF(AND(NETWORKDAYS(C$98,C$98,'Feriados'!$F$7:$F$22)=1,OR(AND(C$98&gt;='Mapa de férias'!$E$17,C$98&lt;='Mapa de férias'!$F$17),AND(C$98&gt;='Mapa de férias'!$G$17,C$98&lt;='Mapa de férias'!$H$17),AND(C$98&gt;='Mapa de férias'!$I$17,C$98&lt;='Mapa de férias'!$J$17))),"F",""))</f>
        <v/>
      </c>
      <c r="D107" s="44">
        <f>IF(OR($B107="",D$98=""),"",IF(AND(NETWORKDAYS(D$98,D$98,'Feriados'!$F$7:$F$22)=1,OR(AND(D$98&gt;='Mapa de férias'!$E$17,D$98&lt;='Mapa de férias'!$F$17),AND(D$98&gt;='Mapa de férias'!$G$17,D$98&lt;='Mapa de férias'!$H$17),AND(D$98&gt;='Mapa de férias'!$I$17,D$98&lt;='Mapa de férias'!$J$17))),"F",""))</f>
        <v/>
      </c>
      <c r="E107" s="44">
        <f>IF(OR($B107="",E$98=""),"",IF(AND(NETWORKDAYS(E$98,E$98,'Feriados'!$F$7:$F$22)=1,OR(AND(E$98&gt;='Mapa de férias'!$E$17,E$98&lt;='Mapa de férias'!$F$17),AND(E$98&gt;='Mapa de férias'!$G$17,E$98&lt;='Mapa de férias'!$H$17),AND(E$98&gt;='Mapa de férias'!$I$17,E$98&lt;='Mapa de férias'!$J$17))),"F",""))</f>
        <v/>
      </c>
      <c r="F107" s="44">
        <f>IF(OR($B107="",F$98=""),"",IF(AND(NETWORKDAYS(F$98,F$98,'Feriados'!$F$7:$F$22)=1,OR(AND(F$98&gt;='Mapa de férias'!$E$17,F$98&lt;='Mapa de férias'!$F$17),AND(F$98&gt;='Mapa de férias'!$G$17,F$98&lt;='Mapa de férias'!$H$17),AND(F$98&gt;='Mapa de férias'!$I$17,F$98&lt;='Mapa de férias'!$J$17))),"F",""))</f>
        <v/>
      </c>
      <c r="G107" s="44">
        <f>IF(OR($B107="",G$98=""),"",IF(AND(NETWORKDAYS(G$98,G$98,'Feriados'!$F$7:$F$22)=1,OR(AND(G$98&gt;='Mapa de férias'!$E$17,G$98&lt;='Mapa de férias'!$F$17),AND(G$98&gt;='Mapa de férias'!$G$17,G$98&lt;='Mapa de férias'!$H$17),AND(G$98&gt;='Mapa de férias'!$I$17,G$98&lt;='Mapa de férias'!$J$17))),"F",""))</f>
        <v/>
      </c>
      <c r="H107" s="44">
        <f>IF(OR($B107="",H$98=""),"",IF(AND(NETWORKDAYS(H$98,H$98,'Feriados'!$F$7:$F$22)=1,OR(AND(H$98&gt;='Mapa de férias'!$E$17,H$98&lt;='Mapa de férias'!$F$17),AND(H$98&gt;='Mapa de férias'!$G$17,H$98&lt;='Mapa de férias'!$H$17),AND(H$98&gt;='Mapa de férias'!$I$17,H$98&lt;='Mapa de férias'!$J$17))),"F",""))</f>
        <v/>
      </c>
      <c r="I107" s="44">
        <f>IF(OR($B107="",I$98=""),"",IF(AND(NETWORKDAYS(I$98,I$98,'Feriados'!$F$7:$F$22)=1,OR(AND(I$98&gt;='Mapa de férias'!$E$17,I$98&lt;='Mapa de férias'!$F$17),AND(I$98&gt;='Mapa de férias'!$G$17,I$98&lt;='Mapa de férias'!$H$17),AND(I$98&gt;='Mapa de férias'!$I$17,I$98&lt;='Mapa de férias'!$J$17))),"F",""))</f>
        <v/>
      </c>
      <c r="J107" s="44">
        <f>IF(OR($B107="",J$98=""),"",IF(AND(NETWORKDAYS(J$98,J$98,'Feriados'!$F$7:$F$22)=1,OR(AND(J$98&gt;='Mapa de férias'!$E$17,J$98&lt;='Mapa de férias'!$F$17),AND(J$98&gt;='Mapa de férias'!$G$17,J$98&lt;='Mapa de férias'!$H$17),AND(J$98&gt;='Mapa de férias'!$I$17,J$98&lt;='Mapa de férias'!$J$17))),"F",""))</f>
        <v/>
      </c>
      <c r="K107" s="44">
        <f>IF(OR($B107="",K$98=""),"",IF(AND(NETWORKDAYS(K$98,K$98,'Feriados'!$F$7:$F$22)=1,OR(AND(K$98&gt;='Mapa de férias'!$E$17,K$98&lt;='Mapa de férias'!$F$17),AND(K$98&gt;='Mapa de férias'!$G$17,K$98&lt;='Mapa de férias'!$H$17),AND(K$98&gt;='Mapa de férias'!$I$17,K$98&lt;='Mapa de férias'!$J$17))),"F",""))</f>
        <v/>
      </c>
      <c r="L107" s="44">
        <f>IF(OR($B107="",L$98=""),"",IF(AND(NETWORKDAYS(L$98,L$98,'Feriados'!$F$7:$F$22)=1,OR(AND(L$98&gt;='Mapa de férias'!$E$17,L$98&lt;='Mapa de férias'!$F$17),AND(L$98&gt;='Mapa de férias'!$G$17,L$98&lt;='Mapa de férias'!$H$17),AND(L$98&gt;='Mapa de férias'!$I$17,L$98&lt;='Mapa de férias'!$J$17))),"F",""))</f>
        <v/>
      </c>
      <c r="M107" s="44">
        <f>IF(OR($B107="",M$98=""),"",IF(AND(NETWORKDAYS(M$98,M$98,'Feriados'!$F$7:$F$22)=1,OR(AND(M$98&gt;='Mapa de férias'!$E$17,M$98&lt;='Mapa de férias'!$F$17),AND(M$98&gt;='Mapa de férias'!$G$17,M$98&lt;='Mapa de férias'!$H$17),AND(M$98&gt;='Mapa de férias'!$I$17,M$98&lt;='Mapa de férias'!$J$17))),"F",""))</f>
        <v/>
      </c>
      <c r="N107" s="44">
        <f>IF(OR($B107="",N$98=""),"",IF(AND(NETWORKDAYS(N$98,N$98,'Feriados'!$F$7:$F$22)=1,OR(AND(N$98&gt;='Mapa de férias'!$E$17,N$98&lt;='Mapa de férias'!$F$17),AND(N$98&gt;='Mapa de férias'!$G$17,N$98&lt;='Mapa de férias'!$H$17),AND(N$98&gt;='Mapa de férias'!$I$17,N$98&lt;='Mapa de férias'!$J$17))),"F",""))</f>
        <v/>
      </c>
      <c r="O107" s="44">
        <f>IF(OR($B107="",O$98=""),"",IF(AND(NETWORKDAYS(O$98,O$98,'Feriados'!$F$7:$F$22)=1,OR(AND(O$98&gt;='Mapa de férias'!$E$17,O$98&lt;='Mapa de férias'!$F$17),AND(O$98&gt;='Mapa de férias'!$G$17,O$98&lt;='Mapa de férias'!$H$17),AND(O$98&gt;='Mapa de férias'!$I$17,O$98&lt;='Mapa de férias'!$J$17))),"F",""))</f>
        <v/>
      </c>
      <c r="P107" s="44">
        <f>IF(OR($B107="",P$98=""),"",IF(AND(NETWORKDAYS(P$98,P$98,'Feriados'!$F$7:$F$22)=1,OR(AND(P$98&gt;='Mapa de férias'!$E$17,P$98&lt;='Mapa de férias'!$F$17),AND(P$98&gt;='Mapa de férias'!$G$17,P$98&lt;='Mapa de férias'!$H$17),AND(P$98&gt;='Mapa de férias'!$I$17,P$98&lt;='Mapa de férias'!$J$17))),"F",""))</f>
        <v/>
      </c>
      <c r="Q107" s="44">
        <f>IF(OR($B107="",Q$98=""),"",IF(AND(NETWORKDAYS(Q$98,Q$98,'Feriados'!$F$7:$F$22)=1,OR(AND(Q$98&gt;='Mapa de férias'!$E$17,Q$98&lt;='Mapa de férias'!$F$17),AND(Q$98&gt;='Mapa de férias'!$G$17,Q$98&lt;='Mapa de férias'!$H$17),AND(Q$98&gt;='Mapa de férias'!$I$17,Q$98&lt;='Mapa de férias'!$J$17))),"F",""))</f>
        <v/>
      </c>
      <c r="R107" s="44">
        <f>IF(OR($B107="",R$98=""),"",IF(AND(NETWORKDAYS(R$98,R$98,'Feriados'!$F$7:$F$22)=1,OR(AND(R$98&gt;='Mapa de férias'!$E$17,R$98&lt;='Mapa de férias'!$F$17),AND(R$98&gt;='Mapa de férias'!$G$17,R$98&lt;='Mapa de férias'!$H$17),AND(R$98&gt;='Mapa de férias'!$I$17,R$98&lt;='Mapa de férias'!$J$17))),"F",""))</f>
        <v/>
      </c>
      <c r="S107" s="44">
        <f>IF(OR($B107="",S$98=""),"",IF(AND(NETWORKDAYS(S$98,S$98,'Feriados'!$F$7:$F$22)=1,OR(AND(S$98&gt;='Mapa de férias'!$E$17,S$98&lt;='Mapa de férias'!$F$17),AND(S$98&gt;='Mapa de férias'!$G$17,S$98&lt;='Mapa de férias'!$H$17),AND(S$98&gt;='Mapa de férias'!$I$17,S$98&lt;='Mapa de férias'!$J$17))),"F",""))</f>
        <v/>
      </c>
      <c r="T107" s="44">
        <f>IF(OR($B107="",T$98=""),"",IF(AND(NETWORKDAYS(T$98,T$98,'Feriados'!$F$7:$F$22)=1,OR(AND(T$98&gt;='Mapa de férias'!$E$17,T$98&lt;='Mapa de férias'!$F$17),AND(T$98&gt;='Mapa de férias'!$G$17,T$98&lt;='Mapa de férias'!$H$17),AND(T$98&gt;='Mapa de férias'!$I$17,T$98&lt;='Mapa de férias'!$J$17))),"F",""))</f>
        <v/>
      </c>
      <c r="U107" s="44">
        <f>IF(OR($B107="",U$98=""),"",IF(AND(NETWORKDAYS(U$98,U$98,'Feriados'!$F$7:$F$22)=1,OR(AND(U$98&gt;='Mapa de férias'!$E$17,U$98&lt;='Mapa de férias'!$F$17),AND(U$98&gt;='Mapa de férias'!$G$17,U$98&lt;='Mapa de férias'!$H$17),AND(U$98&gt;='Mapa de férias'!$I$17,U$98&lt;='Mapa de férias'!$J$17))),"F",""))</f>
        <v/>
      </c>
      <c r="V107" s="44">
        <f>IF(OR($B107="",V$98=""),"",IF(AND(NETWORKDAYS(V$98,V$98,'Feriados'!$F$7:$F$22)=1,OR(AND(V$98&gt;='Mapa de férias'!$E$17,V$98&lt;='Mapa de férias'!$F$17),AND(V$98&gt;='Mapa de férias'!$G$17,V$98&lt;='Mapa de férias'!$H$17),AND(V$98&gt;='Mapa de férias'!$I$17,V$98&lt;='Mapa de férias'!$J$17))),"F",""))</f>
        <v/>
      </c>
      <c r="W107" s="44">
        <f>IF(OR($B107="",W$98=""),"",IF(AND(NETWORKDAYS(W$98,W$98,'Feriados'!$F$7:$F$22)=1,OR(AND(W$98&gt;='Mapa de férias'!$E$17,W$98&lt;='Mapa de férias'!$F$17),AND(W$98&gt;='Mapa de férias'!$G$17,W$98&lt;='Mapa de férias'!$H$17),AND(W$98&gt;='Mapa de férias'!$I$17,W$98&lt;='Mapa de férias'!$J$17))),"F",""))</f>
        <v/>
      </c>
      <c r="X107" s="44">
        <f>IF(OR($B107="",X$98=""),"",IF(AND(NETWORKDAYS(X$98,X$98,'Feriados'!$F$7:$F$22)=1,OR(AND(X$98&gt;='Mapa de férias'!$E$17,X$98&lt;='Mapa de férias'!$F$17),AND(X$98&gt;='Mapa de férias'!$G$17,X$98&lt;='Mapa de férias'!$H$17),AND(X$98&gt;='Mapa de férias'!$I$17,X$98&lt;='Mapa de férias'!$J$17))),"F",""))</f>
        <v/>
      </c>
      <c r="Y107" s="44">
        <f>IF(OR($B107="",Y$98=""),"",IF(AND(NETWORKDAYS(Y$98,Y$98,'Feriados'!$F$7:$F$22)=1,OR(AND(Y$98&gt;='Mapa de férias'!$E$17,Y$98&lt;='Mapa de férias'!$F$17),AND(Y$98&gt;='Mapa de férias'!$G$17,Y$98&lt;='Mapa de férias'!$H$17),AND(Y$98&gt;='Mapa de férias'!$I$17,Y$98&lt;='Mapa de férias'!$J$17))),"F",""))</f>
        <v/>
      </c>
      <c r="Z107" s="44">
        <f>IF(OR($B107="",Z$98=""),"",IF(AND(NETWORKDAYS(Z$98,Z$98,'Feriados'!$F$7:$F$22)=1,OR(AND(Z$98&gt;='Mapa de férias'!$E$17,Z$98&lt;='Mapa de férias'!$F$17),AND(Z$98&gt;='Mapa de férias'!$G$17,Z$98&lt;='Mapa de férias'!$H$17),AND(Z$98&gt;='Mapa de férias'!$I$17,Z$98&lt;='Mapa de férias'!$J$17))),"F",""))</f>
        <v/>
      </c>
      <c r="AA107" s="44">
        <f>IF(OR($B107="",AA$98=""),"",IF(AND(NETWORKDAYS(AA$98,AA$98,'Feriados'!$F$7:$F$22)=1,OR(AND(AA$98&gt;='Mapa de férias'!$E$17,AA$98&lt;='Mapa de férias'!$F$17),AND(AA$98&gt;='Mapa de férias'!$G$17,AA$98&lt;='Mapa de férias'!$H$17),AND(AA$98&gt;='Mapa de férias'!$I$17,AA$98&lt;='Mapa de férias'!$J$17))),"F",""))</f>
        <v/>
      </c>
      <c r="AB107" s="44">
        <f>IF(OR($B107="",AB$98=""),"",IF(AND(NETWORKDAYS(AB$98,AB$98,'Feriados'!$F$7:$F$22)=1,OR(AND(AB$98&gt;='Mapa de férias'!$E$17,AB$98&lt;='Mapa de férias'!$F$17),AND(AB$98&gt;='Mapa de férias'!$G$17,AB$98&lt;='Mapa de férias'!$H$17),AND(AB$98&gt;='Mapa de férias'!$I$17,AB$98&lt;='Mapa de férias'!$J$17))),"F",""))</f>
        <v/>
      </c>
      <c r="AC107" s="44">
        <f>IF(OR($B107="",AC$98=""),"",IF(AND(NETWORKDAYS(AC$98,AC$98,'Feriados'!$F$7:$F$22)=1,OR(AND(AC$98&gt;='Mapa de férias'!$E$17,AC$98&lt;='Mapa de férias'!$F$17),AND(AC$98&gt;='Mapa de férias'!$G$17,AC$98&lt;='Mapa de férias'!$H$17),AND(AC$98&gt;='Mapa de férias'!$I$17,AC$98&lt;='Mapa de férias'!$J$17))),"F",""))</f>
        <v/>
      </c>
      <c r="AD107" s="44">
        <f>IF(OR($B107="",AD$98=""),"",IF(AND(NETWORKDAYS(AD$98,AD$98,'Feriados'!$F$7:$F$22)=1,OR(AND(AD$98&gt;='Mapa de férias'!$E$17,AD$98&lt;='Mapa de férias'!$F$17),AND(AD$98&gt;='Mapa de férias'!$G$17,AD$98&lt;='Mapa de férias'!$H$17),AND(AD$98&gt;='Mapa de férias'!$I$17,AD$98&lt;='Mapa de férias'!$J$17))),"F",""))</f>
        <v/>
      </c>
      <c r="AE107" s="44">
        <f>IF(OR($B107="",AE$98=""),"",IF(AND(NETWORKDAYS(AE$98,AE$98,'Feriados'!$F$7:$F$22)=1,OR(AND(AE$98&gt;='Mapa de férias'!$E$17,AE$98&lt;='Mapa de férias'!$F$17),AND(AE$98&gt;='Mapa de férias'!$G$17,AE$98&lt;='Mapa de férias'!$H$17),AND(AE$98&gt;='Mapa de férias'!$I$17,AE$98&lt;='Mapa de férias'!$J$17))),"F",""))</f>
        <v/>
      </c>
      <c r="AF107" s="44">
        <f>IF(OR($B107="",AF$98=""),"",IF(AND(NETWORKDAYS(AF$98,AF$98,'Feriados'!$F$7:$F$22)=1,OR(AND(AF$98&gt;='Mapa de férias'!$E$17,AF$98&lt;='Mapa de férias'!$F$17),AND(AF$98&gt;='Mapa de férias'!$G$17,AF$98&lt;='Mapa de férias'!$H$17),AND(AF$98&gt;='Mapa de férias'!$I$17,AF$98&lt;='Mapa de férias'!$J$17))),"F",""))</f>
        <v/>
      </c>
      <c r="AG107" s="44">
        <f>IF(OR($B107="",AG$98=""),"",IF(AND(NETWORKDAYS(AG$98,AG$98,'Feriados'!$F$7:$F$22)=1,OR(AND(AG$98&gt;='Mapa de férias'!$E$17,AG$98&lt;='Mapa de férias'!$F$17),AND(AG$98&gt;='Mapa de férias'!$G$17,AG$98&lt;='Mapa de férias'!$H$17),AND(AG$98&gt;='Mapa de férias'!$I$17,AG$98&lt;='Mapa de férias'!$J$17))),"F",""))</f>
        <v/>
      </c>
      <c r="AH107" s="45">
        <f>IF($B107="","",COUNTIF(C107:AG107,"F"))</f>
        <v/>
      </c>
    </row>
    <row r="108" ht="15" customHeight="1">
      <c r="A108" s="42" t="n">
        <v>9</v>
      </c>
      <c r="B108" s="43">
        <f>IF('Mapa de férias'!$B$18="","",'Mapa de férias'!$B$18)</f>
        <v/>
      </c>
      <c r="C108" s="44">
        <f>IF(OR($B108="",C$98=""),"",IF(AND(NETWORKDAYS(C$98,C$98,'Feriados'!$F$7:$F$22)=1,OR(AND(C$98&gt;='Mapa de férias'!$E$18,C$98&lt;='Mapa de férias'!$F$18),AND(C$98&gt;='Mapa de férias'!$G$18,C$98&lt;='Mapa de férias'!$H$18),AND(C$98&gt;='Mapa de férias'!$I$18,C$98&lt;='Mapa de férias'!$J$18))),"F",""))</f>
        <v/>
      </c>
      <c r="D108" s="44">
        <f>IF(OR($B108="",D$98=""),"",IF(AND(NETWORKDAYS(D$98,D$98,'Feriados'!$F$7:$F$22)=1,OR(AND(D$98&gt;='Mapa de férias'!$E$18,D$98&lt;='Mapa de férias'!$F$18),AND(D$98&gt;='Mapa de férias'!$G$18,D$98&lt;='Mapa de férias'!$H$18),AND(D$98&gt;='Mapa de férias'!$I$18,D$98&lt;='Mapa de férias'!$J$18))),"F",""))</f>
        <v/>
      </c>
      <c r="E108" s="44">
        <f>IF(OR($B108="",E$98=""),"",IF(AND(NETWORKDAYS(E$98,E$98,'Feriados'!$F$7:$F$22)=1,OR(AND(E$98&gt;='Mapa de férias'!$E$18,E$98&lt;='Mapa de férias'!$F$18),AND(E$98&gt;='Mapa de férias'!$G$18,E$98&lt;='Mapa de férias'!$H$18),AND(E$98&gt;='Mapa de férias'!$I$18,E$98&lt;='Mapa de férias'!$J$18))),"F",""))</f>
        <v/>
      </c>
      <c r="F108" s="44">
        <f>IF(OR($B108="",F$98=""),"",IF(AND(NETWORKDAYS(F$98,F$98,'Feriados'!$F$7:$F$22)=1,OR(AND(F$98&gt;='Mapa de férias'!$E$18,F$98&lt;='Mapa de férias'!$F$18),AND(F$98&gt;='Mapa de férias'!$G$18,F$98&lt;='Mapa de férias'!$H$18),AND(F$98&gt;='Mapa de férias'!$I$18,F$98&lt;='Mapa de férias'!$J$18))),"F",""))</f>
        <v/>
      </c>
      <c r="G108" s="44">
        <f>IF(OR($B108="",G$98=""),"",IF(AND(NETWORKDAYS(G$98,G$98,'Feriados'!$F$7:$F$22)=1,OR(AND(G$98&gt;='Mapa de férias'!$E$18,G$98&lt;='Mapa de férias'!$F$18),AND(G$98&gt;='Mapa de férias'!$G$18,G$98&lt;='Mapa de férias'!$H$18),AND(G$98&gt;='Mapa de férias'!$I$18,G$98&lt;='Mapa de férias'!$J$18))),"F",""))</f>
        <v/>
      </c>
      <c r="H108" s="44">
        <f>IF(OR($B108="",H$98=""),"",IF(AND(NETWORKDAYS(H$98,H$98,'Feriados'!$F$7:$F$22)=1,OR(AND(H$98&gt;='Mapa de férias'!$E$18,H$98&lt;='Mapa de férias'!$F$18),AND(H$98&gt;='Mapa de férias'!$G$18,H$98&lt;='Mapa de férias'!$H$18),AND(H$98&gt;='Mapa de férias'!$I$18,H$98&lt;='Mapa de férias'!$J$18))),"F",""))</f>
        <v/>
      </c>
      <c r="I108" s="44">
        <f>IF(OR($B108="",I$98=""),"",IF(AND(NETWORKDAYS(I$98,I$98,'Feriados'!$F$7:$F$22)=1,OR(AND(I$98&gt;='Mapa de férias'!$E$18,I$98&lt;='Mapa de férias'!$F$18),AND(I$98&gt;='Mapa de férias'!$G$18,I$98&lt;='Mapa de férias'!$H$18),AND(I$98&gt;='Mapa de férias'!$I$18,I$98&lt;='Mapa de férias'!$J$18))),"F",""))</f>
        <v/>
      </c>
      <c r="J108" s="44">
        <f>IF(OR($B108="",J$98=""),"",IF(AND(NETWORKDAYS(J$98,J$98,'Feriados'!$F$7:$F$22)=1,OR(AND(J$98&gt;='Mapa de férias'!$E$18,J$98&lt;='Mapa de férias'!$F$18),AND(J$98&gt;='Mapa de férias'!$G$18,J$98&lt;='Mapa de férias'!$H$18),AND(J$98&gt;='Mapa de férias'!$I$18,J$98&lt;='Mapa de férias'!$J$18))),"F",""))</f>
        <v/>
      </c>
      <c r="K108" s="44">
        <f>IF(OR($B108="",K$98=""),"",IF(AND(NETWORKDAYS(K$98,K$98,'Feriados'!$F$7:$F$22)=1,OR(AND(K$98&gt;='Mapa de férias'!$E$18,K$98&lt;='Mapa de férias'!$F$18),AND(K$98&gt;='Mapa de férias'!$G$18,K$98&lt;='Mapa de férias'!$H$18),AND(K$98&gt;='Mapa de férias'!$I$18,K$98&lt;='Mapa de férias'!$J$18))),"F",""))</f>
        <v/>
      </c>
      <c r="L108" s="44">
        <f>IF(OR($B108="",L$98=""),"",IF(AND(NETWORKDAYS(L$98,L$98,'Feriados'!$F$7:$F$22)=1,OR(AND(L$98&gt;='Mapa de férias'!$E$18,L$98&lt;='Mapa de férias'!$F$18),AND(L$98&gt;='Mapa de férias'!$G$18,L$98&lt;='Mapa de férias'!$H$18),AND(L$98&gt;='Mapa de férias'!$I$18,L$98&lt;='Mapa de férias'!$J$18))),"F",""))</f>
        <v/>
      </c>
      <c r="M108" s="44">
        <f>IF(OR($B108="",M$98=""),"",IF(AND(NETWORKDAYS(M$98,M$98,'Feriados'!$F$7:$F$22)=1,OR(AND(M$98&gt;='Mapa de férias'!$E$18,M$98&lt;='Mapa de férias'!$F$18),AND(M$98&gt;='Mapa de férias'!$G$18,M$98&lt;='Mapa de férias'!$H$18),AND(M$98&gt;='Mapa de férias'!$I$18,M$98&lt;='Mapa de férias'!$J$18))),"F",""))</f>
        <v/>
      </c>
      <c r="N108" s="44">
        <f>IF(OR($B108="",N$98=""),"",IF(AND(NETWORKDAYS(N$98,N$98,'Feriados'!$F$7:$F$22)=1,OR(AND(N$98&gt;='Mapa de férias'!$E$18,N$98&lt;='Mapa de férias'!$F$18),AND(N$98&gt;='Mapa de férias'!$G$18,N$98&lt;='Mapa de férias'!$H$18),AND(N$98&gt;='Mapa de férias'!$I$18,N$98&lt;='Mapa de férias'!$J$18))),"F",""))</f>
        <v/>
      </c>
      <c r="O108" s="44">
        <f>IF(OR($B108="",O$98=""),"",IF(AND(NETWORKDAYS(O$98,O$98,'Feriados'!$F$7:$F$22)=1,OR(AND(O$98&gt;='Mapa de férias'!$E$18,O$98&lt;='Mapa de férias'!$F$18),AND(O$98&gt;='Mapa de férias'!$G$18,O$98&lt;='Mapa de férias'!$H$18),AND(O$98&gt;='Mapa de férias'!$I$18,O$98&lt;='Mapa de férias'!$J$18))),"F",""))</f>
        <v/>
      </c>
      <c r="P108" s="44">
        <f>IF(OR($B108="",P$98=""),"",IF(AND(NETWORKDAYS(P$98,P$98,'Feriados'!$F$7:$F$22)=1,OR(AND(P$98&gt;='Mapa de férias'!$E$18,P$98&lt;='Mapa de férias'!$F$18),AND(P$98&gt;='Mapa de férias'!$G$18,P$98&lt;='Mapa de férias'!$H$18),AND(P$98&gt;='Mapa de férias'!$I$18,P$98&lt;='Mapa de férias'!$J$18))),"F",""))</f>
        <v/>
      </c>
      <c r="Q108" s="44">
        <f>IF(OR($B108="",Q$98=""),"",IF(AND(NETWORKDAYS(Q$98,Q$98,'Feriados'!$F$7:$F$22)=1,OR(AND(Q$98&gt;='Mapa de férias'!$E$18,Q$98&lt;='Mapa de férias'!$F$18),AND(Q$98&gt;='Mapa de férias'!$G$18,Q$98&lt;='Mapa de férias'!$H$18),AND(Q$98&gt;='Mapa de férias'!$I$18,Q$98&lt;='Mapa de férias'!$J$18))),"F",""))</f>
        <v/>
      </c>
      <c r="R108" s="44">
        <f>IF(OR($B108="",R$98=""),"",IF(AND(NETWORKDAYS(R$98,R$98,'Feriados'!$F$7:$F$22)=1,OR(AND(R$98&gt;='Mapa de férias'!$E$18,R$98&lt;='Mapa de férias'!$F$18),AND(R$98&gt;='Mapa de férias'!$G$18,R$98&lt;='Mapa de férias'!$H$18),AND(R$98&gt;='Mapa de férias'!$I$18,R$98&lt;='Mapa de férias'!$J$18))),"F",""))</f>
        <v/>
      </c>
      <c r="S108" s="44">
        <f>IF(OR($B108="",S$98=""),"",IF(AND(NETWORKDAYS(S$98,S$98,'Feriados'!$F$7:$F$22)=1,OR(AND(S$98&gt;='Mapa de férias'!$E$18,S$98&lt;='Mapa de férias'!$F$18),AND(S$98&gt;='Mapa de férias'!$G$18,S$98&lt;='Mapa de férias'!$H$18),AND(S$98&gt;='Mapa de férias'!$I$18,S$98&lt;='Mapa de férias'!$J$18))),"F",""))</f>
        <v/>
      </c>
      <c r="T108" s="44">
        <f>IF(OR($B108="",T$98=""),"",IF(AND(NETWORKDAYS(T$98,T$98,'Feriados'!$F$7:$F$22)=1,OR(AND(T$98&gt;='Mapa de férias'!$E$18,T$98&lt;='Mapa de férias'!$F$18),AND(T$98&gt;='Mapa de férias'!$G$18,T$98&lt;='Mapa de férias'!$H$18),AND(T$98&gt;='Mapa de férias'!$I$18,T$98&lt;='Mapa de férias'!$J$18))),"F",""))</f>
        <v/>
      </c>
      <c r="U108" s="44">
        <f>IF(OR($B108="",U$98=""),"",IF(AND(NETWORKDAYS(U$98,U$98,'Feriados'!$F$7:$F$22)=1,OR(AND(U$98&gt;='Mapa de férias'!$E$18,U$98&lt;='Mapa de férias'!$F$18),AND(U$98&gt;='Mapa de férias'!$G$18,U$98&lt;='Mapa de férias'!$H$18),AND(U$98&gt;='Mapa de férias'!$I$18,U$98&lt;='Mapa de férias'!$J$18))),"F",""))</f>
        <v/>
      </c>
      <c r="V108" s="44">
        <f>IF(OR($B108="",V$98=""),"",IF(AND(NETWORKDAYS(V$98,V$98,'Feriados'!$F$7:$F$22)=1,OR(AND(V$98&gt;='Mapa de férias'!$E$18,V$98&lt;='Mapa de férias'!$F$18),AND(V$98&gt;='Mapa de férias'!$G$18,V$98&lt;='Mapa de férias'!$H$18),AND(V$98&gt;='Mapa de férias'!$I$18,V$98&lt;='Mapa de férias'!$J$18))),"F",""))</f>
        <v/>
      </c>
      <c r="W108" s="44">
        <f>IF(OR($B108="",W$98=""),"",IF(AND(NETWORKDAYS(W$98,W$98,'Feriados'!$F$7:$F$22)=1,OR(AND(W$98&gt;='Mapa de férias'!$E$18,W$98&lt;='Mapa de férias'!$F$18),AND(W$98&gt;='Mapa de férias'!$G$18,W$98&lt;='Mapa de férias'!$H$18),AND(W$98&gt;='Mapa de férias'!$I$18,W$98&lt;='Mapa de férias'!$J$18))),"F",""))</f>
        <v/>
      </c>
      <c r="X108" s="44">
        <f>IF(OR($B108="",X$98=""),"",IF(AND(NETWORKDAYS(X$98,X$98,'Feriados'!$F$7:$F$22)=1,OR(AND(X$98&gt;='Mapa de férias'!$E$18,X$98&lt;='Mapa de férias'!$F$18),AND(X$98&gt;='Mapa de férias'!$G$18,X$98&lt;='Mapa de férias'!$H$18),AND(X$98&gt;='Mapa de férias'!$I$18,X$98&lt;='Mapa de férias'!$J$18))),"F",""))</f>
        <v/>
      </c>
      <c r="Y108" s="44">
        <f>IF(OR($B108="",Y$98=""),"",IF(AND(NETWORKDAYS(Y$98,Y$98,'Feriados'!$F$7:$F$22)=1,OR(AND(Y$98&gt;='Mapa de férias'!$E$18,Y$98&lt;='Mapa de férias'!$F$18),AND(Y$98&gt;='Mapa de férias'!$G$18,Y$98&lt;='Mapa de férias'!$H$18),AND(Y$98&gt;='Mapa de férias'!$I$18,Y$98&lt;='Mapa de férias'!$J$18))),"F",""))</f>
        <v/>
      </c>
      <c r="Z108" s="44">
        <f>IF(OR($B108="",Z$98=""),"",IF(AND(NETWORKDAYS(Z$98,Z$98,'Feriados'!$F$7:$F$22)=1,OR(AND(Z$98&gt;='Mapa de férias'!$E$18,Z$98&lt;='Mapa de férias'!$F$18),AND(Z$98&gt;='Mapa de férias'!$G$18,Z$98&lt;='Mapa de férias'!$H$18),AND(Z$98&gt;='Mapa de férias'!$I$18,Z$98&lt;='Mapa de férias'!$J$18))),"F",""))</f>
        <v/>
      </c>
      <c r="AA108" s="44">
        <f>IF(OR($B108="",AA$98=""),"",IF(AND(NETWORKDAYS(AA$98,AA$98,'Feriados'!$F$7:$F$22)=1,OR(AND(AA$98&gt;='Mapa de férias'!$E$18,AA$98&lt;='Mapa de férias'!$F$18),AND(AA$98&gt;='Mapa de férias'!$G$18,AA$98&lt;='Mapa de férias'!$H$18),AND(AA$98&gt;='Mapa de férias'!$I$18,AA$98&lt;='Mapa de férias'!$J$18))),"F",""))</f>
        <v/>
      </c>
      <c r="AB108" s="44">
        <f>IF(OR($B108="",AB$98=""),"",IF(AND(NETWORKDAYS(AB$98,AB$98,'Feriados'!$F$7:$F$22)=1,OR(AND(AB$98&gt;='Mapa de férias'!$E$18,AB$98&lt;='Mapa de férias'!$F$18),AND(AB$98&gt;='Mapa de férias'!$G$18,AB$98&lt;='Mapa de férias'!$H$18),AND(AB$98&gt;='Mapa de férias'!$I$18,AB$98&lt;='Mapa de férias'!$J$18))),"F",""))</f>
        <v/>
      </c>
      <c r="AC108" s="44">
        <f>IF(OR($B108="",AC$98=""),"",IF(AND(NETWORKDAYS(AC$98,AC$98,'Feriados'!$F$7:$F$22)=1,OR(AND(AC$98&gt;='Mapa de férias'!$E$18,AC$98&lt;='Mapa de férias'!$F$18),AND(AC$98&gt;='Mapa de férias'!$G$18,AC$98&lt;='Mapa de férias'!$H$18),AND(AC$98&gt;='Mapa de férias'!$I$18,AC$98&lt;='Mapa de férias'!$J$18))),"F",""))</f>
        <v/>
      </c>
      <c r="AD108" s="44">
        <f>IF(OR($B108="",AD$98=""),"",IF(AND(NETWORKDAYS(AD$98,AD$98,'Feriados'!$F$7:$F$22)=1,OR(AND(AD$98&gt;='Mapa de férias'!$E$18,AD$98&lt;='Mapa de férias'!$F$18),AND(AD$98&gt;='Mapa de férias'!$G$18,AD$98&lt;='Mapa de férias'!$H$18),AND(AD$98&gt;='Mapa de férias'!$I$18,AD$98&lt;='Mapa de férias'!$J$18))),"F",""))</f>
        <v/>
      </c>
      <c r="AE108" s="44">
        <f>IF(OR($B108="",AE$98=""),"",IF(AND(NETWORKDAYS(AE$98,AE$98,'Feriados'!$F$7:$F$22)=1,OR(AND(AE$98&gt;='Mapa de férias'!$E$18,AE$98&lt;='Mapa de férias'!$F$18),AND(AE$98&gt;='Mapa de férias'!$G$18,AE$98&lt;='Mapa de férias'!$H$18),AND(AE$98&gt;='Mapa de férias'!$I$18,AE$98&lt;='Mapa de férias'!$J$18))),"F",""))</f>
        <v/>
      </c>
      <c r="AF108" s="44">
        <f>IF(OR($B108="",AF$98=""),"",IF(AND(NETWORKDAYS(AF$98,AF$98,'Feriados'!$F$7:$F$22)=1,OR(AND(AF$98&gt;='Mapa de férias'!$E$18,AF$98&lt;='Mapa de férias'!$F$18),AND(AF$98&gt;='Mapa de férias'!$G$18,AF$98&lt;='Mapa de férias'!$H$18),AND(AF$98&gt;='Mapa de férias'!$I$18,AF$98&lt;='Mapa de férias'!$J$18))),"F",""))</f>
        <v/>
      </c>
      <c r="AG108" s="44">
        <f>IF(OR($B108="",AG$98=""),"",IF(AND(NETWORKDAYS(AG$98,AG$98,'Feriados'!$F$7:$F$22)=1,OR(AND(AG$98&gt;='Mapa de férias'!$E$18,AG$98&lt;='Mapa de férias'!$F$18),AND(AG$98&gt;='Mapa de férias'!$G$18,AG$98&lt;='Mapa de férias'!$H$18),AND(AG$98&gt;='Mapa de férias'!$I$18,AG$98&lt;='Mapa de férias'!$J$18))),"F",""))</f>
        <v/>
      </c>
      <c r="AH108" s="45">
        <f>IF($B108="","",COUNTIF(C108:AG108,"F"))</f>
        <v/>
      </c>
    </row>
    <row r="109" ht="15" customHeight="1">
      <c r="A109" s="42" t="n">
        <v>10</v>
      </c>
      <c r="B109" s="43">
        <f>IF('Mapa de férias'!$B$19="","",'Mapa de férias'!$B$19)</f>
        <v/>
      </c>
      <c r="C109" s="44">
        <f>IF(OR($B109="",C$98=""),"",IF(AND(NETWORKDAYS(C$98,C$98,'Feriados'!$F$7:$F$22)=1,OR(AND(C$98&gt;='Mapa de férias'!$E$19,C$98&lt;='Mapa de férias'!$F$19),AND(C$98&gt;='Mapa de férias'!$G$19,C$98&lt;='Mapa de férias'!$H$19),AND(C$98&gt;='Mapa de férias'!$I$19,C$98&lt;='Mapa de férias'!$J$19))),"F",""))</f>
        <v/>
      </c>
      <c r="D109" s="44">
        <f>IF(OR($B109="",D$98=""),"",IF(AND(NETWORKDAYS(D$98,D$98,'Feriados'!$F$7:$F$22)=1,OR(AND(D$98&gt;='Mapa de férias'!$E$19,D$98&lt;='Mapa de férias'!$F$19),AND(D$98&gt;='Mapa de férias'!$G$19,D$98&lt;='Mapa de férias'!$H$19),AND(D$98&gt;='Mapa de férias'!$I$19,D$98&lt;='Mapa de férias'!$J$19))),"F",""))</f>
        <v/>
      </c>
      <c r="E109" s="44">
        <f>IF(OR($B109="",E$98=""),"",IF(AND(NETWORKDAYS(E$98,E$98,'Feriados'!$F$7:$F$22)=1,OR(AND(E$98&gt;='Mapa de férias'!$E$19,E$98&lt;='Mapa de férias'!$F$19),AND(E$98&gt;='Mapa de férias'!$G$19,E$98&lt;='Mapa de férias'!$H$19),AND(E$98&gt;='Mapa de férias'!$I$19,E$98&lt;='Mapa de férias'!$J$19))),"F",""))</f>
        <v/>
      </c>
      <c r="F109" s="44">
        <f>IF(OR($B109="",F$98=""),"",IF(AND(NETWORKDAYS(F$98,F$98,'Feriados'!$F$7:$F$22)=1,OR(AND(F$98&gt;='Mapa de férias'!$E$19,F$98&lt;='Mapa de férias'!$F$19),AND(F$98&gt;='Mapa de férias'!$G$19,F$98&lt;='Mapa de férias'!$H$19),AND(F$98&gt;='Mapa de férias'!$I$19,F$98&lt;='Mapa de férias'!$J$19))),"F",""))</f>
        <v/>
      </c>
      <c r="G109" s="44">
        <f>IF(OR($B109="",G$98=""),"",IF(AND(NETWORKDAYS(G$98,G$98,'Feriados'!$F$7:$F$22)=1,OR(AND(G$98&gt;='Mapa de férias'!$E$19,G$98&lt;='Mapa de férias'!$F$19),AND(G$98&gt;='Mapa de férias'!$G$19,G$98&lt;='Mapa de férias'!$H$19),AND(G$98&gt;='Mapa de férias'!$I$19,G$98&lt;='Mapa de férias'!$J$19))),"F",""))</f>
        <v/>
      </c>
      <c r="H109" s="44">
        <f>IF(OR($B109="",H$98=""),"",IF(AND(NETWORKDAYS(H$98,H$98,'Feriados'!$F$7:$F$22)=1,OR(AND(H$98&gt;='Mapa de férias'!$E$19,H$98&lt;='Mapa de férias'!$F$19),AND(H$98&gt;='Mapa de férias'!$G$19,H$98&lt;='Mapa de férias'!$H$19),AND(H$98&gt;='Mapa de férias'!$I$19,H$98&lt;='Mapa de férias'!$J$19))),"F",""))</f>
        <v/>
      </c>
      <c r="I109" s="44">
        <f>IF(OR($B109="",I$98=""),"",IF(AND(NETWORKDAYS(I$98,I$98,'Feriados'!$F$7:$F$22)=1,OR(AND(I$98&gt;='Mapa de férias'!$E$19,I$98&lt;='Mapa de férias'!$F$19),AND(I$98&gt;='Mapa de férias'!$G$19,I$98&lt;='Mapa de férias'!$H$19),AND(I$98&gt;='Mapa de férias'!$I$19,I$98&lt;='Mapa de férias'!$J$19))),"F",""))</f>
        <v/>
      </c>
      <c r="J109" s="44">
        <f>IF(OR($B109="",J$98=""),"",IF(AND(NETWORKDAYS(J$98,J$98,'Feriados'!$F$7:$F$22)=1,OR(AND(J$98&gt;='Mapa de férias'!$E$19,J$98&lt;='Mapa de férias'!$F$19),AND(J$98&gt;='Mapa de férias'!$G$19,J$98&lt;='Mapa de férias'!$H$19),AND(J$98&gt;='Mapa de férias'!$I$19,J$98&lt;='Mapa de férias'!$J$19))),"F",""))</f>
        <v/>
      </c>
      <c r="K109" s="44">
        <f>IF(OR($B109="",K$98=""),"",IF(AND(NETWORKDAYS(K$98,K$98,'Feriados'!$F$7:$F$22)=1,OR(AND(K$98&gt;='Mapa de férias'!$E$19,K$98&lt;='Mapa de férias'!$F$19),AND(K$98&gt;='Mapa de férias'!$G$19,K$98&lt;='Mapa de férias'!$H$19),AND(K$98&gt;='Mapa de férias'!$I$19,K$98&lt;='Mapa de férias'!$J$19))),"F",""))</f>
        <v/>
      </c>
      <c r="L109" s="44">
        <f>IF(OR($B109="",L$98=""),"",IF(AND(NETWORKDAYS(L$98,L$98,'Feriados'!$F$7:$F$22)=1,OR(AND(L$98&gt;='Mapa de férias'!$E$19,L$98&lt;='Mapa de férias'!$F$19),AND(L$98&gt;='Mapa de férias'!$G$19,L$98&lt;='Mapa de férias'!$H$19),AND(L$98&gt;='Mapa de férias'!$I$19,L$98&lt;='Mapa de férias'!$J$19))),"F",""))</f>
        <v/>
      </c>
      <c r="M109" s="44">
        <f>IF(OR($B109="",M$98=""),"",IF(AND(NETWORKDAYS(M$98,M$98,'Feriados'!$F$7:$F$22)=1,OR(AND(M$98&gt;='Mapa de férias'!$E$19,M$98&lt;='Mapa de férias'!$F$19),AND(M$98&gt;='Mapa de férias'!$G$19,M$98&lt;='Mapa de férias'!$H$19),AND(M$98&gt;='Mapa de férias'!$I$19,M$98&lt;='Mapa de férias'!$J$19))),"F",""))</f>
        <v/>
      </c>
      <c r="N109" s="44">
        <f>IF(OR($B109="",N$98=""),"",IF(AND(NETWORKDAYS(N$98,N$98,'Feriados'!$F$7:$F$22)=1,OR(AND(N$98&gt;='Mapa de férias'!$E$19,N$98&lt;='Mapa de férias'!$F$19),AND(N$98&gt;='Mapa de férias'!$G$19,N$98&lt;='Mapa de férias'!$H$19),AND(N$98&gt;='Mapa de férias'!$I$19,N$98&lt;='Mapa de férias'!$J$19))),"F",""))</f>
        <v/>
      </c>
      <c r="O109" s="44">
        <f>IF(OR($B109="",O$98=""),"",IF(AND(NETWORKDAYS(O$98,O$98,'Feriados'!$F$7:$F$22)=1,OR(AND(O$98&gt;='Mapa de férias'!$E$19,O$98&lt;='Mapa de férias'!$F$19),AND(O$98&gt;='Mapa de férias'!$G$19,O$98&lt;='Mapa de férias'!$H$19),AND(O$98&gt;='Mapa de férias'!$I$19,O$98&lt;='Mapa de férias'!$J$19))),"F",""))</f>
        <v/>
      </c>
      <c r="P109" s="44">
        <f>IF(OR($B109="",P$98=""),"",IF(AND(NETWORKDAYS(P$98,P$98,'Feriados'!$F$7:$F$22)=1,OR(AND(P$98&gt;='Mapa de férias'!$E$19,P$98&lt;='Mapa de férias'!$F$19),AND(P$98&gt;='Mapa de férias'!$G$19,P$98&lt;='Mapa de férias'!$H$19),AND(P$98&gt;='Mapa de férias'!$I$19,P$98&lt;='Mapa de férias'!$J$19))),"F",""))</f>
        <v/>
      </c>
      <c r="Q109" s="44">
        <f>IF(OR($B109="",Q$98=""),"",IF(AND(NETWORKDAYS(Q$98,Q$98,'Feriados'!$F$7:$F$22)=1,OR(AND(Q$98&gt;='Mapa de férias'!$E$19,Q$98&lt;='Mapa de férias'!$F$19),AND(Q$98&gt;='Mapa de férias'!$G$19,Q$98&lt;='Mapa de férias'!$H$19),AND(Q$98&gt;='Mapa de férias'!$I$19,Q$98&lt;='Mapa de férias'!$J$19))),"F",""))</f>
        <v/>
      </c>
      <c r="R109" s="44">
        <f>IF(OR($B109="",R$98=""),"",IF(AND(NETWORKDAYS(R$98,R$98,'Feriados'!$F$7:$F$22)=1,OR(AND(R$98&gt;='Mapa de férias'!$E$19,R$98&lt;='Mapa de férias'!$F$19),AND(R$98&gt;='Mapa de férias'!$G$19,R$98&lt;='Mapa de férias'!$H$19),AND(R$98&gt;='Mapa de férias'!$I$19,R$98&lt;='Mapa de férias'!$J$19))),"F",""))</f>
        <v/>
      </c>
      <c r="S109" s="44">
        <f>IF(OR($B109="",S$98=""),"",IF(AND(NETWORKDAYS(S$98,S$98,'Feriados'!$F$7:$F$22)=1,OR(AND(S$98&gt;='Mapa de férias'!$E$19,S$98&lt;='Mapa de férias'!$F$19),AND(S$98&gt;='Mapa de férias'!$G$19,S$98&lt;='Mapa de férias'!$H$19),AND(S$98&gt;='Mapa de férias'!$I$19,S$98&lt;='Mapa de férias'!$J$19))),"F",""))</f>
        <v/>
      </c>
      <c r="T109" s="44">
        <f>IF(OR($B109="",T$98=""),"",IF(AND(NETWORKDAYS(T$98,T$98,'Feriados'!$F$7:$F$22)=1,OR(AND(T$98&gt;='Mapa de férias'!$E$19,T$98&lt;='Mapa de férias'!$F$19),AND(T$98&gt;='Mapa de férias'!$G$19,T$98&lt;='Mapa de férias'!$H$19),AND(T$98&gt;='Mapa de férias'!$I$19,T$98&lt;='Mapa de férias'!$J$19))),"F",""))</f>
        <v/>
      </c>
      <c r="U109" s="44">
        <f>IF(OR($B109="",U$98=""),"",IF(AND(NETWORKDAYS(U$98,U$98,'Feriados'!$F$7:$F$22)=1,OR(AND(U$98&gt;='Mapa de férias'!$E$19,U$98&lt;='Mapa de férias'!$F$19),AND(U$98&gt;='Mapa de férias'!$G$19,U$98&lt;='Mapa de férias'!$H$19),AND(U$98&gt;='Mapa de férias'!$I$19,U$98&lt;='Mapa de férias'!$J$19))),"F",""))</f>
        <v/>
      </c>
      <c r="V109" s="44">
        <f>IF(OR($B109="",V$98=""),"",IF(AND(NETWORKDAYS(V$98,V$98,'Feriados'!$F$7:$F$22)=1,OR(AND(V$98&gt;='Mapa de férias'!$E$19,V$98&lt;='Mapa de férias'!$F$19),AND(V$98&gt;='Mapa de férias'!$G$19,V$98&lt;='Mapa de férias'!$H$19),AND(V$98&gt;='Mapa de férias'!$I$19,V$98&lt;='Mapa de férias'!$J$19))),"F",""))</f>
        <v/>
      </c>
      <c r="W109" s="44">
        <f>IF(OR($B109="",W$98=""),"",IF(AND(NETWORKDAYS(W$98,W$98,'Feriados'!$F$7:$F$22)=1,OR(AND(W$98&gt;='Mapa de férias'!$E$19,W$98&lt;='Mapa de férias'!$F$19),AND(W$98&gt;='Mapa de férias'!$G$19,W$98&lt;='Mapa de férias'!$H$19),AND(W$98&gt;='Mapa de férias'!$I$19,W$98&lt;='Mapa de férias'!$J$19))),"F",""))</f>
        <v/>
      </c>
      <c r="X109" s="44">
        <f>IF(OR($B109="",X$98=""),"",IF(AND(NETWORKDAYS(X$98,X$98,'Feriados'!$F$7:$F$22)=1,OR(AND(X$98&gt;='Mapa de férias'!$E$19,X$98&lt;='Mapa de férias'!$F$19),AND(X$98&gt;='Mapa de férias'!$G$19,X$98&lt;='Mapa de férias'!$H$19),AND(X$98&gt;='Mapa de férias'!$I$19,X$98&lt;='Mapa de férias'!$J$19))),"F",""))</f>
        <v/>
      </c>
      <c r="Y109" s="44">
        <f>IF(OR($B109="",Y$98=""),"",IF(AND(NETWORKDAYS(Y$98,Y$98,'Feriados'!$F$7:$F$22)=1,OR(AND(Y$98&gt;='Mapa de férias'!$E$19,Y$98&lt;='Mapa de férias'!$F$19),AND(Y$98&gt;='Mapa de férias'!$G$19,Y$98&lt;='Mapa de férias'!$H$19),AND(Y$98&gt;='Mapa de férias'!$I$19,Y$98&lt;='Mapa de férias'!$J$19))),"F",""))</f>
        <v/>
      </c>
      <c r="Z109" s="44">
        <f>IF(OR($B109="",Z$98=""),"",IF(AND(NETWORKDAYS(Z$98,Z$98,'Feriados'!$F$7:$F$22)=1,OR(AND(Z$98&gt;='Mapa de férias'!$E$19,Z$98&lt;='Mapa de férias'!$F$19),AND(Z$98&gt;='Mapa de férias'!$G$19,Z$98&lt;='Mapa de férias'!$H$19),AND(Z$98&gt;='Mapa de férias'!$I$19,Z$98&lt;='Mapa de férias'!$J$19))),"F",""))</f>
        <v/>
      </c>
      <c r="AA109" s="44">
        <f>IF(OR($B109="",AA$98=""),"",IF(AND(NETWORKDAYS(AA$98,AA$98,'Feriados'!$F$7:$F$22)=1,OR(AND(AA$98&gt;='Mapa de férias'!$E$19,AA$98&lt;='Mapa de férias'!$F$19),AND(AA$98&gt;='Mapa de férias'!$G$19,AA$98&lt;='Mapa de férias'!$H$19),AND(AA$98&gt;='Mapa de férias'!$I$19,AA$98&lt;='Mapa de férias'!$J$19))),"F",""))</f>
        <v/>
      </c>
      <c r="AB109" s="44">
        <f>IF(OR($B109="",AB$98=""),"",IF(AND(NETWORKDAYS(AB$98,AB$98,'Feriados'!$F$7:$F$22)=1,OR(AND(AB$98&gt;='Mapa de férias'!$E$19,AB$98&lt;='Mapa de férias'!$F$19),AND(AB$98&gt;='Mapa de férias'!$G$19,AB$98&lt;='Mapa de férias'!$H$19),AND(AB$98&gt;='Mapa de férias'!$I$19,AB$98&lt;='Mapa de férias'!$J$19))),"F",""))</f>
        <v/>
      </c>
      <c r="AC109" s="44">
        <f>IF(OR($B109="",AC$98=""),"",IF(AND(NETWORKDAYS(AC$98,AC$98,'Feriados'!$F$7:$F$22)=1,OR(AND(AC$98&gt;='Mapa de férias'!$E$19,AC$98&lt;='Mapa de férias'!$F$19),AND(AC$98&gt;='Mapa de férias'!$G$19,AC$98&lt;='Mapa de férias'!$H$19),AND(AC$98&gt;='Mapa de férias'!$I$19,AC$98&lt;='Mapa de férias'!$J$19))),"F",""))</f>
        <v/>
      </c>
      <c r="AD109" s="44">
        <f>IF(OR($B109="",AD$98=""),"",IF(AND(NETWORKDAYS(AD$98,AD$98,'Feriados'!$F$7:$F$22)=1,OR(AND(AD$98&gt;='Mapa de férias'!$E$19,AD$98&lt;='Mapa de férias'!$F$19),AND(AD$98&gt;='Mapa de férias'!$G$19,AD$98&lt;='Mapa de férias'!$H$19),AND(AD$98&gt;='Mapa de férias'!$I$19,AD$98&lt;='Mapa de férias'!$J$19))),"F",""))</f>
        <v/>
      </c>
      <c r="AE109" s="44">
        <f>IF(OR($B109="",AE$98=""),"",IF(AND(NETWORKDAYS(AE$98,AE$98,'Feriados'!$F$7:$F$22)=1,OR(AND(AE$98&gt;='Mapa de férias'!$E$19,AE$98&lt;='Mapa de férias'!$F$19),AND(AE$98&gt;='Mapa de férias'!$G$19,AE$98&lt;='Mapa de férias'!$H$19),AND(AE$98&gt;='Mapa de férias'!$I$19,AE$98&lt;='Mapa de férias'!$J$19))),"F",""))</f>
        <v/>
      </c>
      <c r="AF109" s="44">
        <f>IF(OR($B109="",AF$98=""),"",IF(AND(NETWORKDAYS(AF$98,AF$98,'Feriados'!$F$7:$F$22)=1,OR(AND(AF$98&gt;='Mapa de férias'!$E$19,AF$98&lt;='Mapa de férias'!$F$19),AND(AF$98&gt;='Mapa de férias'!$G$19,AF$98&lt;='Mapa de férias'!$H$19),AND(AF$98&gt;='Mapa de férias'!$I$19,AF$98&lt;='Mapa de férias'!$J$19))),"F",""))</f>
        <v/>
      </c>
      <c r="AG109" s="44">
        <f>IF(OR($B109="",AG$98=""),"",IF(AND(NETWORKDAYS(AG$98,AG$98,'Feriados'!$F$7:$F$22)=1,OR(AND(AG$98&gt;='Mapa de férias'!$E$19,AG$98&lt;='Mapa de férias'!$F$19),AND(AG$98&gt;='Mapa de férias'!$G$19,AG$98&lt;='Mapa de férias'!$H$19),AND(AG$98&gt;='Mapa de férias'!$I$19,AG$98&lt;='Mapa de férias'!$J$19))),"F",""))</f>
        <v/>
      </c>
      <c r="AH109" s="45">
        <f>IF($B109="","",COUNTIF(C109:AG109,"F"))</f>
        <v/>
      </c>
    </row>
    <row r="110" ht="15" customHeight="1">
      <c r="A110" s="42" t="n">
        <v>11</v>
      </c>
      <c r="B110" s="43">
        <f>IF('Mapa de férias'!$B$20="","",'Mapa de férias'!$B$20)</f>
        <v/>
      </c>
      <c r="C110" s="44">
        <f>IF(OR($B110="",C$98=""),"",IF(AND(NETWORKDAYS(C$98,C$98,'Feriados'!$F$7:$F$22)=1,OR(AND(C$98&gt;='Mapa de férias'!$E$20,C$98&lt;='Mapa de férias'!$F$20),AND(C$98&gt;='Mapa de férias'!$G$20,C$98&lt;='Mapa de férias'!$H$20),AND(C$98&gt;='Mapa de férias'!$I$20,C$98&lt;='Mapa de férias'!$J$20))),"F",""))</f>
        <v/>
      </c>
      <c r="D110" s="44">
        <f>IF(OR($B110="",D$98=""),"",IF(AND(NETWORKDAYS(D$98,D$98,'Feriados'!$F$7:$F$22)=1,OR(AND(D$98&gt;='Mapa de férias'!$E$20,D$98&lt;='Mapa de férias'!$F$20),AND(D$98&gt;='Mapa de férias'!$G$20,D$98&lt;='Mapa de férias'!$H$20),AND(D$98&gt;='Mapa de férias'!$I$20,D$98&lt;='Mapa de férias'!$J$20))),"F",""))</f>
        <v/>
      </c>
      <c r="E110" s="44">
        <f>IF(OR($B110="",E$98=""),"",IF(AND(NETWORKDAYS(E$98,E$98,'Feriados'!$F$7:$F$22)=1,OR(AND(E$98&gt;='Mapa de férias'!$E$20,E$98&lt;='Mapa de férias'!$F$20),AND(E$98&gt;='Mapa de férias'!$G$20,E$98&lt;='Mapa de férias'!$H$20),AND(E$98&gt;='Mapa de férias'!$I$20,E$98&lt;='Mapa de férias'!$J$20))),"F",""))</f>
        <v/>
      </c>
      <c r="F110" s="44">
        <f>IF(OR($B110="",F$98=""),"",IF(AND(NETWORKDAYS(F$98,F$98,'Feriados'!$F$7:$F$22)=1,OR(AND(F$98&gt;='Mapa de férias'!$E$20,F$98&lt;='Mapa de férias'!$F$20),AND(F$98&gt;='Mapa de férias'!$G$20,F$98&lt;='Mapa de férias'!$H$20),AND(F$98&gt;='Mapa de férias'!$I$20,F$98&lt;='Mapa de férias'!$J$20))),"F",""))</f>
        <v/>
      </c>
      <c r="G110" s="44">
        <f>IF(OR($B110="",G$98=""),"",IF(AND(NETWORKDAYS(G$98,G$98,'Feriados'!$F$7:$F$22)=1,OR(AND(G$98&gt;='Mapa de férias'!$E$20,G$98&lt;='Mapa de férias'!$F$20),AND(G$98&gt;='Mapa de férias'!$G$20,G$98&lt;='Mapa de férias'!$H$20),AND(G$98&gt;='Mapa de férias'!$I$20,G$98&lt;='Mapa de férias'!$J$20))),"F",""))</f>
        <v/>
      </c>
      <c r="H110" s="44">
        <f>IF(OR($B110="",H$98=""),"",IF(AND(NETWORKDAYS(H$98,H$98,'Feriados'!$F$7:$F$22)=1,OR(AND(H$98&gt;='Mapa de férias'!$E$20,H$98&lt;='Mapa de férias'!$F$20),AND(H$98&gt;='Mapa de férias'!$G$20,H$98&lt;='Mapa de férias'!$H$20),AND(H$98&gt;='Mapa de férias'!$I$20,H$98&lt;='Mapa de férias'!$J$20))),"F",""))</f>
        <v/>
      </c>
      <c r="I110" s="44">
        <f>IF(OR($B110="",I$98=""),"",IF(AND(NETWORKDAYS(I$98,I$98,'Feriados'!$F$7:$F$22)=1,OR(AND(I$98&gt;='Mapa de férias'!$E$20,I$98&lt;='Mapa de férias'!$F$20),AND(I$98&gt;='Mapa de férias'!$G$20,I$98&lt;='Mapa de férias'!$H$20),AND(I$98&gt;='Mapa de férias'!$I$20,I$98&lt;='Mapa de férias'!$J$20))),"F",""))</f>
        <v/>
      </c>
      <c r="J110" s="44">
        <f>IF(OR($B110="",J$98=""),"",IF(AND(NETWORKDAYS(J$98,J$98,'Feriados'!$F$7:$F$22)=1,OR(AND(J$98&gt;='Mapa de férias'!$E$20,J$98&lt;='Mapa de férias'!$F$20),AND(J$98&gt;='Mapa de férias'!$G$20,J$98&lt;='Mapa de férias'!$H$20),AND(J$98&gt;='Mapa de férias'!$I$20,J$98&lt;='Mapa de férias'!$J$20))),"F",""))</f>
        <v/>
      </c>
      <c r="K110" s="44">
        <f>IF(OR($B110="",K$98=""),"",IF(AND(NETWORKDAYS(K$98,K$98,'Feriados'!$F$7:$F$22)=1,OR(AND(K$98&gt;='Mapa de férias'!$E$20,K$98&lt;='Mapa de férias'!$F$20),AND(K$98&gt;='Mapa de férias'!$G$20,K$98&lt;='Mapa de férias'!$H$20),AND(K$98&gt;='Mapa de férias'!$I$20,K$98&lt;='Mapa de férias'!$J$20))),"F",""))</f>
        <v/>
      </c>
      <c r="L110" s="44">
        <f>IF(OR($B110="",L$98=""),"",IF(AND(NETWORKDAYS(L$98,L$98,'Feriados'!$F$7:$F$22)=1,OR(AND(L$98&gt;='Mapa de férias'!$E$20,L$98&lt;='Mapa de férias'!$F$20),AND(L$98&gt;='Mapa de férias'!$G$20,L$98&lt;='Mapa de férias'!$H$20),AND(L$98&gt;='Mapa de férias'!$I$20,L$98&lt;='Mapa de férias'!$J$20))),"F",""))</f>
        <v/>
      </c>
      <c r="M110" s="44">
        <f>IF(OR($B110="",M$98=""),"",IF(AND(NETWORKDAYS(M$98,M$98,'Feriados'!$F$7:$F$22)=1,OR(AND(M$98&gt;='Mapa de férias'!$E$20,M$98&lt;='Mapa de férias'!$F$20),AND(M$98&gt;='Mapa de férias'!$G$20,M$98&lt;='Mapa de férias'!$H$20),AND(M$98&gt;='Mapa de férias'!$I$20,M$98&lt;='Mapa de férias'!$J$20))),"F",""))</f>
        <v/>
      </c>
      <c r="N110" s="44">
        <f>IF(OR($B110="",N$98=""),"",IF(AND(NETWORKDAYS(N$98,N$98,'Feriados'!$F$7:$F$22)=1,OR(AND(N$98&gt;='Mapa de férias'!$E$20,N$98&lt;='Mapa de férias'!$F$20),AND(N$98&gt;='Mapa de férias'!$G$20,N$98&lt;='Mapa de férias'!$H$20),AND(N$98&gt;='Mapa de férias'!$I$20,N$98&lt;='Mapa de férias'!$J$20))),"F",""))</f>
        <v/>
      </c>
      <c r="O110" s="44">
        <f>IF(OR($B110="",O$98=""),"",IF(AND(NETWORKDAYS(O$98,O$98,'Feriados'!$F$7:$F$22)=1,OR(AND(O$98&gt;='Mapa de férias'!$E$20,O$98&lt;='Mapa de férias'!$F$20),AND(O$98&gt;='Mapa de férias'!$G$20,O$98&lt;='Mapa de férias'!$H$20),AND(O$98&gt;='Mapa de férias'!$I$20,O$98&lt;='Mapa de férias'!$J$20))),"F",""))</f>
        <v/>
      </c>
      <c r="P110" s="44">
        <f>IF(OR($B110="",P$98=""),"",IF(AND(NETWORKDAYS(P$98,P$98,'Feriados'!$F$7:$F$22)=1,OR(AND(P$98&gt;='Mapa de férias'!$E$20,P$98&lt;='Mapa de férias'!$F$20),AND(P$98&gt;='Mapa de férias'!$G$20,P$98&lt;='Mapa de férias'!$H$20),AND(P$98&gt;='Mapa de férias'!$I$20,P$98&lt;='Mapa de férias'!$J$20))),"F",""))</f>
        <v/>
      </c>
      <c r="Q110" s="44">
        <f>IF(OR($B110="",Q$98=""),"",IF(AND(NETWORKDAYS(Q$98,Q$98,'Feriados'!$F$7:$F$22)=1,OR(AND(Q$98&gt;='Mapa de férias'!$E$20,Q$98&lt;='Mapa de férias'!$F$20),AND(Q$98&gt;='Mapa de férias'!$G$20,Q$98&lt;='Mapa de férias'!$H$20),AND(Q$98&gt;='Mapa de férias'!$I$20,Q$98&lt;='Mapa de férias'!$J$20))),"F",""))</f>
        <v/>
      </c>
      <c r="R110" s="44">
        <f>IF(OR($B110="",R$98=""),"",IF(AND(NETWORKDAYS(R$98,R$98,'Feriados'!$F$7:$F$22)=1,OR(AND(R$98&gt;='Mapa de férias'!$E$20,R$98&lt;='Mapa de férias'!$F$20),AND(R$98&gt;='Mapa de férias'!$G$20,R$98&lt;='Mapa de férias'!$H$20),AND(R$98&gt;='Mapa de férias'!$I$20,R$98&lt;='Mapa de férias'!$J$20))),"F",""))</f>
        <v/>
      </c>
      <c r="S110" s="44">
        <f>IF(OR($B110="",S$98=""),"",IF(AND(NETWORKDAYS(S$98,S$98,'Feriados'!$F$7:$F$22)=1,OR(AND(S$98&gt;='Mapa de férias'!$E$20,S$98&lt;='Mapa de férias'!$F$20),AND(S$98&gt;='Mapa de férias'!$G$20,S$98&lt;='Mapa de férias'!$H$20),AND(S$98&gt;='Mapa de férias'!$I$20,S$98&lt;='Mapa de férias'!$J$20))),"F",""))</f>
        <v/>
      </c>
      <c r="T110" s="44">
        <f>IF(OR($B110="",T$98=""),"",IF(AND(NETWORKDAYS(T$98,T$98,'Feriados'!$F$7:$F$22)=1,OR(AND(T$98&gt;='Mapa de férias'!$E$20,T$98&lt;='Mapa de férias'!$F$20),AND(T$98&gt;='Mapa de férias'!$G$20,T$98&lt;='Mapa de férias'!$H$20),AND(T$98&gt;='Mapa de férias'!$I$20,T$98&lt;='Mapa de férias'!$J$20))),"F",""))</f>
        <v/>
      </c>
      <c r="U110" s="44">
        <f>IF(OR($B110="",U$98=""),"",IF(AND(NETWORKDAYS(U$98,U$98,'Feriados'!$F$7:$F$22)=1,OR(AND(U$98&gt;='Mapa de férias'!$E$20,U$98&lt;='Mapa de férias'!$F$20),AND(U$98&gt;='Mapa de férias'!$G$20,U$98&lt;='Mapa de férias'!$H$20),AND(U$98&gt;='Mapa de férias'!$I$20,U$98&lt;='Mapa de férias'!$J$20))),"F",""))</f>
        <v/>
      </c>
      <c r="V110" s="44">
        <f>IF(OR($B110="",V$98=""),"",IF(AND(NETWORKDAYS(V$98,V$98,'Feriados'!$F$7:$F$22)=1,OR(AND(V$98&gt;='Mapa de férias'!$E$20,V$98&lt;='Mapa de férias'!$F$20),AND(V$98&gt;='Mapa de férias'!$G$20,V$98&lt;='Mapa de férias'!$H$20),AND(V$98&gt;='Mapa de férias'!$I$20,V$98&lt;='Mapa de férias'!$J$20))),"F",""))</f>
        <v/>
      </c>
      <c r="W110" s="44">
        <f>IF(OR($B110="",W$98=""),"",IF(AND(NETWORKDAYS(W$98,W$98,'Feriados'!$F$7:$F$22)=1,OR(AND(W$98&gt;='Mapa de férias'!$E$20,W$98&lt;='Mapa de férias'!$F$20),AND(W$98&gt;='Mapa de férias'!$G$20,W$98&lt;='Mapa de férias'!$H$20),AND(W$98&gt;='Mapa de férias'!$I$20,W$98&lt;='Mapa de férias'!$J$20))),"F",""))</f>
        <v/>
      </c>
      <c r="X110" s="44">
        <f>IF(OR($B110="",X$98=""),"",IF(AND(NETWORKDAYS(X$98,X$98,'Feriados'!$F$7:$F$22)=1,OR(AND(X$98&gt;='Mapa de férias'!$E$20,X$98&lt;='Mapa de férias'!$F$20),AND(X$98&gt;='Mapa de férias'!$G$20,X$98&lt;='Mapa de férias'!$H$20),AND(X$98&gt;='Mapa de férias'!$I$20,X$98&lt;='Mapa de férias'!$J$20))),"F",""))</f>
        <v/>
      </c>
      <c r="Y110" s="44">
        <f>IF(OR($B110="",Y$98=""),"",IF(AND(NETWORKDAYS(Y$98,Y$98,'Feriados'!$F$7:$F$22)=1,OR(AND(Y$98&gt;='Mapa de férias'!$E$20,Y$98&lt;='Mapa de férias'!$F$20),AND(Y$98&gt;='Mapa de férias'!$G$20,Y$98&lt;='Mapa de férias'!$H$20),AND(Y$98&gt;='Mapa de férias'!$I$20,Y$98&lt;='Mapa de férias'!$J$20))),"F",""))</f>
        <v/>
      </c>
      <c r="Z110" s="44">
        <f>IF(OR($B110="",Z$98=""),"",IF(AND(NETWORKDAYS(Z$98,Z$98,'Feriados'!$F$7:$F$22)=1,OR(AND(Z$98&gt;='Mapa de férias'!$E$20,Z$98&lt;='Mapa de férias'!$F$20),AND(Z$98&gt;='Mapa de férias'!$G$20,Z$98&lt;='Mapa de férias'!$H$20),AND(Z$98&gt;='Mapa de férias'!$I$20,Z$98&lt;='Mapa de férias'!$J$20))),"F",""))</f>
        <v/>
      </c>
      <c r="AA110" s="44">
        <f>IF(OR($B110="",AA$98=""),"",IF(AND(NETWORKDAYS(AA$98,AA$98,'Feriados'!$F$7:$F$22)=1,OR(AND(AA$98&gt;='Mapa de férias'!$E$20,AA$98&lt;='Mapa de férias'!$F$20),AND(AA$98&gt;='Mapa de férias'!$G$20,AA$98&lt;='Mapa de férias'!$H$20),AND(AA$98&gt;='Mapa de férias'!$I$20,AA$98&lt;='Mapa de férias'!$J$20))),"F",""))</f>
        <v/>
      </c>
      <c r="AB110" s="44">
        <f>IF(OR($B110="",AB$98=""),"",IF(AND(NETWORKDAYS(AB$98,AB$98,'Feriados'!$F$7:$F$22)=1,OR(AND(AB$98&gt;='Mapa de férias'!$E$20,AB$98&lt;='Mapa de férias'!$F$20),AND(AB$98&gt;='Mapa de férias'!$G$20,AB$98&lt;='Mapa de férias'!$H$20),AND(AB$98&gt;='Mapa de férias'!$I$20,AB$98&lt;='Mapa de férias'!$J$20))),"F",""))</f>
        <v/>
      </c>
      <c r="AC110" s="44">
        <f>IF(OR($B110="",AC$98=""),"",IF(AND(NETWORKDAYS(AC$98,AC$98,'Feriados'!$F$7:$F$22)=1,OR(AND(AC$98&gt;='Mapa de férias'!$E$20,AC$98&lt;='Mapa de férias'!$F$20),AND(AC$98&gt;='Mapa de férias'!$G$20,AC$98&lt;='Mapa de férias'!$H$20),AND(AC$98&gt;='Mapa de férias'!$I$20,AC$98&lt;='Mapa de férias'!$J$20))),"F",""))</f>
        <v/>
      </c>
      <c r="AD110" s="44">
        <f>IF(OR($B110="",AD$98=""),"",IF(AND(NETWORKDAYS(AD$98,AD$98,'Feriados'!$F$7:$F$22)=1,OR(AND(AD$98&gt;='Mapa de férias'!$E$20,AD$98&lt;='Mapa de férias'!$F$20),AND(AD$98&gt;='Mapa de férias'!$G$20,AD$98&lt;='Mapa de férias'!$H$20),AND(AD$98&gt;='Mapa de férias'!$I$20,AD$98&lt;='Mapa de férias'!$J$20))),"F",""))</f>
        <v/>
      </c>
      <c r="AE110" s="44">
        <f>IF(OR($B110="",AE$98=""),"",IF(AND(NETWORKDAYS(AE$98,AE$98,'Feriados'!$F$7:$F$22)=1,OR(AND(AE$98&gt;='Mapa de férias'!$E$20,AE$98&lt;='Mapa de férias'!$F$20),AND(AE$98&gt;='Mapa de férias'!$G$20,AE$98&lt;='Mapa de férias'!$H$20),AND(AE$98&gt;='Mapa de férias'!$I$20,AE$98&lt;='Mapa de férias'!$J$20))),"F",""))</f>
        <v/>
      </c>
      <c r="AF110" s="44">
        <f>IF(OR($B110="",AF$98=""),"",IF(AND(NETWORKDAYS(AF$98,AF$98,'Feriados'!$F$7:$F$22)=1,OR(AND(AF$98&gt;='Mapa de férias'!$E$20,AF$98&lt;='Mapa de férias'!$F$20),AND(AF$98&gt;='Mapa de férias'!$G$20,AF$98&lt;='Mapa de férias'!$H$20),AND(AF$98&gt;='Mapa de férias'!$I$20,AF$98&lt;='Mapa de férias'!$J$20))),"F",""))</f>
        <v/>
      </c>
      <c r="AG110" s="44">
        <f>IF(OR($B110="",AG$98=""),"",IF(AND(NETWORKDAYS(AG$98,AG$98,'Feriados'!$F$7:$F$22)=1,OR(AND(AG$98&gt;='Mapa de férias'!$E$20,AG$98&lt;='Mapa de férias'!$F$20),AND(AG$98&gt;='Mapa de férias'!$G$20,AG$98&lt;='Mapa de férias'!$H$20),AND(AG$98&gt;='Mapa de férias'!$I$20,AG$98&lt;='Mapa de férias'!$J$20))),"F",""))</f>
        <v/>
      </c>
      <c r="AH110" s="45">
        <f>IF($B110="","",COUNTIF(C110:AG110,"F"))</f>
        <v/>
      </c>
    </row>
    <row r="111" ht="15" customHeight="1">
      <c r="A111" s="42" t="n">
        <v>12</v>
      </c>
      <c r="B111" s="43">
        <f>IF('Mapa de férias'!$B$21="","",'Mapa de férias'!$B$21)</f>
        <v/>
      </c>
      <c r="C111" s="44">
        <f>IF(OR($B111="",C$98=""),"",IF(AND(NETWORKDAYS(C$98,C$98,'Feriados'!$F$7:$F$22)=1,OR(AND(C$98&gt;='Mapa de férias'!$E$21,C$98&lt;='Mapa de férias'!$F$21),AND(C$98&gt;='Mapa de férias'!$G$21,C$98&lt;='Mapa de férias'!$H$21),AND(C$98&gt;='Mapa de férias'!$I$21,C$98&lt;='Mapa de férias'!$J$21))),"F",""))</f>
        <v/>
      </c>
      <c r="D111" s="44">
        <f>IF(OR($B111="",D$98=""),"",IF(AND(NETWORKDAYS(D$98,D$98,'Feriados'!$F$7:$F$22)=1,OR(AND(D$98&gt;='Mapa de férias'!$E$21,D$98&lt;='Mapa de férias'!$F$21),AND(D$98&gt;='Mapa de férias'!$G$21,D$98&lt;='Mapa de férias'!$H$21),AND(D$98&gt;='Mapa de férias'!$I$21,D$98&lt;='Mapa de férias'!$J$21))),"F",""))</f>
        <v/>
      </c>
      <c r="E111" s="44">
        <f>IF(OR($B111="",E$98=""),"",IF(AND(NETWORKDAYS(E$98,E$98,'Feriados'!$F$7:$F$22)=1,OR(AND(E$98&gt;='Mapa de férias'!$E$21,E$98&lt;='Mapa de férias'!$F$21),AND(E$98&gt;='Mapa de férias'!$G$21,E$98&lt;='Mapa de férias'!$H$21),AND(E$98&gt;='Mapa de férias'!$I$21,E$98&lt;='Mapa de férias'!$J$21))),"F",""))</f>
        <v/>
      </c>
      <c r="F111" s="44">
        <f>IF(OR($B111="",F$98=""),"",IF(AND(NETWORKDAYS(F$98,F$98,'Feriados'!$F$7:$F$22)=1,OR(AND(F$98&gt;='Mapa de férias'!$E$21,F$98&lt;='Mapa de férias'!$F$21),AND(F$98&gt;='Mapa de férias'!$G$21,F$98&lt;='Mapa de férias'!$H$21),AND(F$98&gt;='Mapa de férias'!$I$21,F$98&lt;='Mapa de férias'!$J$21))),"F",""))</f>
        <v/>
      </c>
      <c r="G111" s="44">
        <f>IF(OR($B111="",G$98=""),"",IF(AND(NETWORKDAYS(G$98,G$98,'Feriados'!$F$7:$F$22)=1,OR(AND(G$98&gt;='Mapa de férias'!$E$21,G$98&lt;='Mapa de férias'!$F$21),AND(G$98&gt;='Mapa de férias'!$G$21,G$98&lt;='Mapa de férias'!$H$21),AND(G$98&gt;='Mapa de férias'!$I$21,G$98&lt;='Mapa de férias'!$J$21))),"F",""))</f>
        <v/>
      </c>
      <c r="H111" s="44">
        <f>IF(OR($B111="",H$98=""),"",IF(AND(NETWORKDAYS(H$98,H$98,'Feriados'!$F$7:$F$22)=1,OR(AND(H$98&gt;='Mapa de férias'!$E$21,H$98&lt;='Mapa de férias'!$F$21),AND(H$98&gt;='Mapa de férias'!$G$21,H$98&lt;='Mapa de férias'!$H$21),AND(H$98&gt;='Mapa de férias'!$I$21,H$98&lt;='Mapa de férias'!$J$21))),"F",""))</f>
        <v/>
      </c>
      <c r="I111" s="44">
        <f>IF(OR($B111="",I$98=""),"",IF(AND(NETWORKDAYS(I$98,I$98,'Feriados'!$F$7:$F$22)=1,OR(AND(I$98&gt;='Mapa de férias'!$E$21,I$98&lt;='Mapa de férias'!$F$21),AND(I$98&gt;='Mapa de férias'!$G$21,I$98&lt;='Mapa de férias'!$H$21),AND(I$98&gt;='Mapa de férias'!$I$21,I$98&lt;='Mapa de férias'!$J$21))),"F",""))</f>
        <v/>
      </c>
      <c r="J111" s="44">
        <f>IF(OR($B111="",J$98=""),"",IF(AND(NETWORKDAYS(J$98,J$98,'Feriados'!$F$7:$F$22)=1,OR(AND(J$98&gt;='Mapa de férias'!$E$21,J$98&lt;='Mapa de férias'!$F$21),AND(J$98&gt;='Mapa de férias'!$G$21,J$98&lt;='Mapa de férias'!$H$21),AND(J$98&gt;='Mapa de férias'!$I$21,J$98&lt;='Mapa de férias'!$J$21))),"F",""))</f>
        <v/>
      </c>
      <c r="K111" s="44">
        <f>IF(OR($B111="",K$98=""),"",IF(AND(NETWORKDAYS(K$98,K$98,'Feriados'!$F$7:$F$22)=1,OR(AND(K$98&gt;='Mapa de férias'!$E$21,K$98&lt;='Mapa de férias'!$F$21),AND(K$98&gt;='Mapa de férias'!$G$21,K$98&lt;='Mapa de férias'!$H$21),AND(K$98&gt;='Mapa de férias'!$I$21,K$98&lt;='Mapa de férias'!$J$21))),"F",""))</f>
        <v/>
      </c>
      <c r="L111" s="44">
        <f>IF(OR($B111="",L$98=""),"",IF(AND(NETWORKDAYS(L$98,L$98,'Feriados'!$F$7:$F$22)=1,OR(AND(L$98&gt;='Mapa de férias'!$E$21,L$98&lt;='Mapa de férias'!$F$21),AND(L$98&gt;='Mapa de férias'!$G$21,L$98&lt;='Mapa de férias'!$H$21),AND(L$98&gt;='Mapa de férias'!$I$21,L$98&lt;='Mapa de férias'!$J$21))),"F",""))</f>
        <v/>
      </c>
      <c r="M111" s="44">
        <f>IF(OR($B111="",M$98=""),"",IF(AND(NETWORKDAYS(M$98,M$98,'Feriados'!$F$7:$F$22)=1,OR(AND(M$98&gt;='Mapa de férias'!$E$21,M$98&lt;='Mapa de férias'!$F$21),AND(M$98&gt;='Mapa de férias'!$G$21,M$98&lt;='Mapa de férias'!$H$21),AND(M$98&gt;='Mapa de férias'!$I$21,M$98&lt;='Mapa de férias'!$J$21))),"F",""))</f>
        <v/>
      </c>
      <c r="N111" s="44">
        <f>IF(OR($B111="",N$98=""),"",IF(AND(NETWORKDAYS(N$98,N$98,'Feriados'!$F$7:$F$22)=1,OR(AND(N$98&gt;='Mapa de férias'!$E$21,N$98&lt;='Mapa de férias'!$F$21),AND(N$98&gt;='Mapa de férias'!$G$21,N$98&lt;='Mapa de férias'!$H$21),AND(N$98&gt;='Mapa de férias'!$I$21,N$98&lt;='Mapa de férias'!$J$21))),"F",""))</f>
        <v/>
      </c>
      <c r="O111" s="44">
        <f>IF(OR($B111="",O$98=""),"",IF(AND(NETWORKDAYS(O$98,O$98,'Feriados'!$F$7:$F$22)=1,OR(AND(O$98&gt;='Mapa de férias'!$E$21,O$98&lt;='Mapa de férias'!$F$21),AND(O$98&gt;='Mapa de férias'!$G$21,O$98&lt;='Mapa de férias'!$H$21),AND(O$98&gt;='Mapa de férias'!$I$21,O$98&lt;='Mapa de férias'!$J$21))),"F",""))</f>
        <v/>
      </c>
      <c r="P111" s="44">
        <f>IF(OR($B111="",P$98=""),"",IF(AND(NETWORKDAYS(P$98,P$98,'Feriados'!$F$7:$F$22)=1,OR(AND(P$98&gt;='Mapa de férias'!$E$21,P$98&lt;='Mapa de férias'!$F$21),AND(P$98&gt;='Mapa de férias'!$G$21,P$98&lt;='Mapa de férias'!$H$21),AND(P$98&gt;='Mapa de férias'!$I$21,P$98&lt;='Mapa de férias'!$J$21))),"F",""))</f>
        <v/>
      </c>
      <c r="Q111" s="44">
        <f>IF(OR($B111="",Q$98=""),"",IF(AND(NETWORKDAYS(Q$98,Q$98,'Feriados'!$F$7:$F$22)=1,OR(AND(Q$98&gt;='Mapa de férias'!$E$21,Q$98&lt;='Mapa de férias'!$F$21),AND(Q$98&gt;='Mapa de férias'!$G$21,Q$98&lt;='Mapa de férias'!$H$21),AND(Q$98&gt;='Mapa de férias'!$I$21,Q$98&lt;='Mapa de férias'!$J$21))),"F",""))</f>
        <v/>
      </c>
      <c r="R111" s="44">
        <f>IF(OR($B111="",R$98=""),"",IF(AND(NETWORKDAYS(R$98,R$98,'Feriados'!$F$7:$F$22)=1,OR(AND(R$98&gt;='Mapa de férias'!$E$21,R$98&lt;='Mapa de férias'!$F$21),AND(R$98&gt;='Mapa de férias'!$G$21,R$98&lt;='Mapa de férias'!$H$21),AND(R$98&gt;='Mapa de férias'!$I$21,R$98&lt;='Mapa de férias'!$J$21))),"F",""))</f>
        <v/>
      </c>
      <c r="S111" s="44">
        <f>IF(OR($B111="",S$98=""),"",IF(AND(NETWORKDAYS(S$98,S$98,'Feriados'!$F$7:$F$22)=1,OR(AND(S$98&gt;='Mapa de férias'!$E$21,S$98&lt;='Mapa de férias'!$F$21),AND(S$98&gt;='Mapa de férias'!$G$21,S$98&lt;='Mapa de férias'!$H$21),AND(S$98&gt;='Mapa de férias'!$I$21,S$98&lt;='Mapa de férias'!$J$21))),"F",""))</f>
        <v/>
      </c>
      <c r="T111" s="44">
        <f>IF(OR($B111="",T$98=""),"",IF(AND(NETWORKDAYS(T$98,T$98,'Feriados'!$F$7:$F$22)=1,OR(AND(T$98&gt;='Mapa de férias'!$E$21,T$98&lt;='Mapa de férias'!$F$21),AND(T$98&gt;='Mapa de férias'!$G$21,T$98&lt;='Mapa de férias'!$H$21),AND(T$98&gt;='Mapa de férias'!$I$21,T$98&lt;='Mapa de férias'!$J$21))),"F",""))</f>
        <v/>
      </c>
      <c r="U111" s="44">
        <f>IF(OR($B111="",U$98=""),"",IF(AND(NETWORKDAYS(U$98,U$98,'Feriados'!$F$7:$F$22)=1,OR(AND(U$98&gt;='Mapa de férias'!$E$21,U$98&lt;='Mapa de férias'!$F$21),AND(U$98&gt;='Mapa de férias'!$G$21,U$98&lt;='Mapa de férias'!$H$21),AND(U$98&gt;='Mapa de férias'!$I$21,U$98&lt;='Mapa de férias'!$J$21))),"F",""))</f>
        <v/>
      </c>
      <c r="V111" s="44">
        <f>IF(OR($B111="",V$98=""),"",IF(AND(NETWORKDAYS(V$98,V$98,'Feriados'!$F$7:$F$22)=1,OR(AND(V$98&gt;='Mapa de férias'!$E$21,V$98&lt;='Mapa de férias'!$F$21),AND(V$98&gt;='Mapa de férias'!$G$21,V$98&lt;='Mapa de férias'!$H$21),AND(V$98&gt;='Mapa de férias'!$I$21,V$98&lt;='Mapa de férias'!$J$21))),"F",""))</f>
        <v/>
      </c>
      <c r="W111" s="44">
        <f>IF(OR($B111="",W$98=""),"",IF(AND(NETWORKDAYS(W$98,W$98,'Feriados'!$F$7:$F$22)=1,OR(AND(W$98&gt;='Mapa de férias'!$E$21,W$98&lt;='Mapa de férias'!$F$21),AND(W$98&gt;='Mapa de férias'!$G$21,W$98&lt;='Mapa de férias'!$H$21),AND(W$98&gt;='Mapa de férias'!$I$21,W$98&lt;='Mapa de férias'!$J$21))),"F",""))</f>
        <v/>
      </c>
      <c r="X111" s="44">
        <f>IF(OR($B111="",X$98=""),"",IF(AND(NETWORKDAYS(X$98,X$98,'Feriados'!$F$7:$F$22)=1,OR(AND(X$98&gt;='Mapa de férias'!$E$21,X$98&lt;='Mapa de férias'!$F$21),AND(X$98&gt;='Mapa de férias'!$G$21,X$98&lt;='Mapa de férias'!$H$21),AND(X$98&gt;='Mapa de férias'!$I$21,X$98&lt;='Mapa de férias'!$J$21))),"F",""))</f>
        <v/>
      </c>
      <c r="Y111" s="44">
        <f>IF(OR($B111="",Y$98=""),"",IF(AND(NETWORKDAYS(Y$98,Y$98,'Feriados'!$F$7:$F$22)=1,OR(AND(Y$98&gt;='Mapa de férias'!$E$21,Y$98&lt;='Mapa de férias'!$F$21),AND(Y$98&gt;='Mapa de férias'!$G$21,Y$98&lt;='Mapa de férias'!$H$21),AND(Y$98&gt;='Mapa de férias'!$I$21,Y$98&lt;='Mapa de férias'!$J$21))),"F",""))</f>
        <v/>
      </c>
      <c r="Z111" s="44">
        <f>IF(OR($B111="",Z$98=""),"",IF(AND(NETWORKDAYS(Z$98,Z$98,'Feriados'!$F$7:$F$22)=1,OR(AND(Z$98&gt;='Mapa de férias'!$E$21,Z$98&lt;='Mapa de férias'!$F$21),AND(Z$98&gt;='Mapa de férias'!$G$21,Z$98&lt;='Mapa de férias'!$H$21),AND(Z$98&gt;='Mapa de férias'!$I$21,Z$98&lt;='Mapa de férias'!$J$21))),"F",""))</f>
        <v/>
      </c>
      <c r="AA111" s="44">
        <f>IF(OR($B111="",AA$98=""),"",IF(AND(NETWORKDAYS(AA$98,AA$98,'Feriados'!$F$7:$F$22)=1,OR(AND(AA$98&gt;='Mapa de férias'!$E$21,AA$98&lt;='Mapa de férias'!$F$21),AND(AA$98&gt;='Mapa de férias'!$G$21,AA$98&lt;='Mapa de férias'!$H$21),AND(AA$98&gt;='Mapa de férias'!$I$21,AA$98&lt;='Mapa de férias'!$J$21))),"F",""))</f>
        <v/>
      </c>
      <c r="AB111" s="44">
        <f>IF(OR($B111="",AB$98=""),"",IF(AND(NETWORKDAYS(AB$98,AB$98,'Feriados'!$F$7:$F$22)=1,OR(AND(AB$98&gt;='Mapa de férias'!$E$21,AB$98&lt;='Mapa de férias'!$F$21),AND(AB$98&gt;='Mapa de férias'!$G$21,AB$98&lt;='Mapa de férias'!$H$21),AND(AB$98&gt;='Mapa de férias'!$I$21,AB$98&lt;='Mapa de férias'!$J$21))),"F",""))</f>
        <v/>
      </c>
      <c r="AC111" s="44">
        <f>IF(OR($B111="",AC$98=""),"",IF(AND(NETWORKDAYS(AC$98,AC$98,'Feriados'!$F$7:$F$22)=1,OR(AND(AC$98&gt;='Mapa de férias'!$E$21,AC$98&lt;='Mapa de férias'!$F$21),AND(AC$98&gt;='Mapa de férias'!$G$21,AC$98&lt;='Mapa de férias'!$H$21),AND(AC$98&gt;='Mapa de férias'!$I$21,AC$98&lt;='Mapa de férias'!$J$21))),"F",""))</f>
        <v/>
      </c>
      <c r="AD111" s="44">
        <f>IF(OR($B111="",AD$98=""),"",IF(AND(NETWORKDAYS(AD$98,AD$98,'Feriados'!$F$7:$F$22)=1,OR(AND(AD$98&gt;='Mapa de férias'!$E$21,AD$98&lt;='Mapa de férias'!$F$21),AND(AD$98&gt;='Mapa de férias'!$G$21,AD$98&lt;='Mapa de férias'!$H$21),AND(AD$98&gt;='Mapa de férias'!$I$21,AD$98&lt;='Mapa de férias'!$J$21))),"F",""))</f>
        <v/>
      </c>
      <c r="AE111" s="44">
        <f>IF(OR($B111="",AE$98=""),"",IF(AND(NETWORKDAYS(AE$98,AE$98,'Feriados'!$F$7:$F$22)=1,OR(AND(AE$98&gt;='Mapa de férias'!$E$21,AE$98&lt;='Mapa de férias'!$F$21),AND(AE$98&gt;='Mapa de férias'!$G$21,AE$98&lt;='Mapa de férias'!$H$21),AND(AE$98&gt;='Mapa de férias'!$I$21,AE$98&lt;='Mapa de férias'!$J$21))),"F",""))</f>
        <v/>
      </c>
      <c r="AF111" s="44">
        <f>IF(OR($B111="",AF$98=""),"",IF(AND(NETWORKDAYS(AF$98,AF$98,'Feriados'!$F$7:$F$22)=1,OR(AND(AF$98&gt;='Mapa de férias'!$E$21,AF$98&lt;='Mapa de férias'!$F$21),AND(AF$98&gt;='Mapa de férias'!$G$21,AF$98&lt;='Mapa de férias'!$H$21),AND(AF$98&gt;='Mapa de férias'!$I$21,AF$98&lt;='Mapa de férias'!$J$21))),"F",""))</f>
        <v/>
      </c>
      <c r="AG111" s="44">
        <f>IF(OR($B111="",AG$98=""),"",IF(AND(NETWORKDAYS(AG$98,AG$98,'Feriados'!$F$7:$F$22)=1,OR(AND(AG$98&gt;='Mapa de férias'!$E$21,AG$98&lt;='Mapa de férias'!$F$21),AND(AG$98&gt;='Mapa de férias'!$G$21,AG$98&lt;='Mapa de férias'!$H$21),AND(AG$98&gt;='Mapa de férias'!$I$21,AG$98&lt;='Mapa de férias'!$J$21))),"F",""))</f>
        <v/>
      </c>
      <c r="AH111" s="45">
        <f>IF($B111="","",COUNTIF(C111:AG111,"F"))</f>
        <v/>
      </c>
    </row>
    <row r="112" ht="15" customHeight="1">
      <c r="A112" s="42" t="n">
        <v>13</v>
      </c>
      <c r="B112" s="43">
        <f>IF('Mapa de férias'!$B$22="","",'Mapa de férias'!$B$22)</f>
        <v/>
      </c>
      <c r="C112" s="44">
        <f>IF(OR($B112="",C$98=""),"",IF(AND(NETWORKDAYS(C$98,C$98,'Feriados'!$F$7:$F$22)=1,OR(AND(C$98&gt;='Mapa de férias'!$E$22,C$98&lt;='Mapa de férias'!$F$22),AND(C$98&gt;='Mapa de férias'!$G$22,C$98&lt;='Mapa de férias'!$H$22),AND(C$98&gt;='Mapa de férias'!$I$22,C$98&lt;='Mapa de férias'!$J$22))),"F",""))</f>
        <v/>
      </c>
      <c r="D112" s="44">
        <f>IF(OR($B112="",D$98=""),"",IF(AND(NETWORKDAYS(D$98,D$98,'Feriados'!$F$7:$F$22)=1,OR(AND(D$98&gt;='Mapa de férias'!$E$22,D$98&lt;='Mapa de férias'!$F$22),AND(D$98&gt;='Mapa de férias'!$G$22,D$98&lt;='Mapa de férias'!$H$22),AND(D$98&gt;='Mapa de férias'!$I$22,D$98&lt;='Mapa de férias'!$J$22))),"F",""))</f>
        <v/>
      </c>
      <c r="E112" s="44">
        <f>IF(OR($B112="",E$98=""),"",IF(AND(NETWORKDAYS(E$98,E$98,'Feriados'!$F$7:$F$22)=1,OR(AND(E$98&gt;='Mapa de férias'!$E$22,E$98&lt;='Mapa de férias'!$F$22),AND(E$98&gt;='Mapa de férias'!$G$22,E$98&lt;='Mapa de férias'!$H$22),AND(E$98&gt;='Mapa de férias'!$I$22,E$98&lt;='Mapa de férias'!$J$22))),"F",""))</f>
        <v/>
      </c>
      <c r="F112" s="44">
        <f>IF(OR($B112="",F$98=""),"",IF(AND(NETWORKDAYS(F$98,F$98,'Feriados'!$F$7:$F$22)=1,OR(AND(F$98&gt;='Mapa de férias'!$E$22,F$98&lt;='Mapa de férias'!$F$22),AND(F$98&gt;='Mapa de férias'!$G$22,F$98&lt;='Mapa de férias'!$H$22),AND(F$98&gt;='Mapa de férias'!$I$22,F$98&lt;='Mapa de férias'!$J$22))),"F",""))</f>
        <v/>
      </c>
      <c r="G112" s="44">
        <f>IF(OR($B112="",G$98=""),"",IF(AND(NETWORKDAYS(G$98,G$98,'Feriados'!$F$7:$F$22)=1,OR(AND(G$98&gt;='Mapa de férias'!$E$22,G$98&lt;='Mapa de férias'!$F$22),AND(G$98&gt;='Mapa de férias'!$G$22,G$98&lt;='Mapa de férias'!$H$22),AND(G$98&gt;='Mapa de férias'!$I$22,G$98&lt;='Mapa de férias'!$J$22))),"F",""))</f>
        <v/>
      </c>
      <c r="H112" s="44">
        <f>IF(OR($B112="",H$98=""),"",IF(AND(NETWORKDAYS(H$98,H$98,'Feriados'!$F$7:$F$22)=1,OR(AND(H$98&gt;='Mapa de férias'!$E$22,H$98&lt;='Mapa de férias'!$F$22),AND(H$98&gt;='Mapa de férias'!$G$22,H$98&lt;='Mapa de férias'!$H$22),AND(H$98&gt;='Mapa de férias'!$I$22,H$98&lt;='Mapa de férias'!$J$22))),"F",""))</f>
        <v/>
      </c>
      <c r="I112" s="44">
        <f>IF(OR($B112="",I$98=""),"",IF(AND(NETWORKDAYS(I$98,I$98,'Feriados'!$F$7:$F$22)=1,OR(AND(I$98&gt;='Mapa de férias'!$E$22,I$98&lt;='Mapa de férias'!$F$22),AND(I$98&gt;='Mapa de férias'!$G$22,I$98&lt;='Mapa de férias'!$H$22),AND(I$98&gt;='Mapa de férias'!$I$22,I$98&lt;='Mapa de férias'!$J$22))),"F",""))</f>
        <v/>
      </c>
      <c r="J112" s="44">
        <f>IF(OR($B112="",J$98=""),"",IF(AND(NETWORKDAYS(J$98,J$98,'Feriados'!$F$7:$F$22)=1,OR(AND(J$98&gt;='Mapa de férias'!$E$22,J$98&lt;='Mapa de férias'!$F$22),AND(J$98&gt;='Mapa de férias'!$G$22,J$98&lt;='Mapa de férias'!$H$22),AND(J$98&gt;='Mapa de férias'!$I$22,J$98&lt;='Mapa de férias'!$J$22))),"F",""))</f>
        <v/>
      </c>
      <c r="K112" s="44">
        <f>IF(OR($B112="",K$98=""),"",IF(AND(NETWORKDAYS(K$98,K$98,'Feriados'!$F$7:$F$22)=1,OR(AND(K$98&gt;='Mapa de férias'!$E$22,K$98&lt;='Mapa de férias'!$F$22),AND(K$98&gt;='Mapa de férias'!$G$22,K$98&lt;='Mapa de férias'!$H$22),AND(K$98&gt;='Mapa de férias'!$I$22,K$98&lt;='Mapa de férias'!$J$22))),"F",""))</f>
        <v/>
      </c>
      <c r="L112" s="44">
        <f>IF(OR($B112="",L$98=""),"",IF(AND(NETWORKDAYS(L$98,L$98,'Feriados'!$F$7:$F$22)=1,OR(AND(L$98&gt;='Mapa de férias'!$E$22,L$98&lt;='Mapa de férias'!$F$22),AND(L$98&gt;='Mapa de férias'!$G$22,L$98&lt;='Mapa de férias'!$H$22),AND(L$98&gt;='Mapa de férias'!$I$22,L$98&lt;='Mapa de férias'!$J$22))),"F",""))</f>
        <v/>
      </c>
      <c r="M112" s="44">
        <f>IF(OR($B112="",M$98=""),"",IF(AND(NETWORKDAYS(M$98,M$98,'Feriados'!$F$7:$F$22)=1,OR(AND(M$98&gt;='Mapa de férias'!$E$22,M$98&lt;='Mapa de férias'!$F$22),AND(M$98&gt;='Mapa de férias'!$G$22,M$98&lt;='Mapa de férias'!$H$22),AND(M$98&gt;='Mapa de férias'!$I$22,M$98&lt;='Mapa de férias'!$J$22))),"F",""))</f>
        <v/>
      </c>
      <c r="N112" s="44">
        <f>IF(OR($B112="",N$98=""),"",IF(AND(NETWORKDAYS(N$98,N$98,'Feriados'!$F$7:$F$22)=1,OR(AND(N$98&gt;='Mapa de férias'!$E$22,N$98&lt;='Mapa de férias'!$F$22),AND(N$98&gt;='Mapa de férias'!$G$22,N$98&lt;='Mapa de férias'!$H$22),AND(N$98&gt;='Mapa de férias'!$I$22,N$98&lt;='Mapa de férias'!$J$22))),"F",""))</f>
        <v/>
      </c>
      <c r="O112" s="44">
        <f>IF(OR($B112="",O$98=""),"",IF(AND(NETWORKDAYS(O$98,O$98,'Feriados'!$F$7:$F$22)=1,OR(AND(O$98&gt;='Mapa de férias'!$E$22,O$98&lt;='Mapa de férias'!$F$22),AND(O$98&gt;='Mapa de férias'!$G$22,O$98&lt;='Mapa de férias'!$H$22),AND(O$98&gt;='Mapa de férias'!$I$22,O$98&lt;='Mapa de férias'!$J$22))),"F",""))</f>
        <v/>
      </c>
      <c r="P112" s="44">
        <f>IF(OR($B112="",P$98=""),"",IF(AND(NETWORKDAYS(P$98,P$98,'Feriados'!$F$7:$F$22)=1,OR(AND(P$98&gt;='Mapa de férias'!$E$22,P$98&lt;='Mapa de férias'!$F$22),AND(P$98&gt;='Mapa de férias'!$G$22,P$98&lt;='Mapa de férias'!$H$22),AND(P$98&gt;='Mapa de férias'!$I$22,P$98&lt;='Mapa de férias'!$J$22))),"F",""))</f>
        <v/>
      </c>
      <c r="Q112" s="44">
        <f>IF(OR($B112="",Q$98=""),"",IF(AND(NETWORKDAYS(Q$98,Q$98,'Feriados'!$F$7:$F$22)=1,OR(AND(Q$98&gt;='Mapa de férias'!$E$22,Q$98&lt;='Mapa de férias'!$F$22),AND(Q$98&gt;='Mapa de férias'!$G$22,Q$98&lt;='Mapa de férias'!$H$22),AND(Q$98&gt;='Mapa de férias'!$I$22,Q$98&lt;='Mapa de férias'!$J$22))),"F",""))</f>
        <v/>
      </c>
      <c r="R112" s="44">
        <f>IF(OR($B112="",R$98=""),"",IF(AND(NETWORKDAYS(R$98,R$98,'Feriados'!$F$7:$F$22)=1,OR(AND(R$98&gt;='Mapa de férias'!$E$22,R$98&lt;='Mapa de férias'!$F$22),AND(R$98&gt;='Mapa de férias'!$G$22,R$98&lt;='Mapa de férias'!$H$22),AND(R$98&gt;='Mapa de férias'!$I$22,R$98&lt;='Mapa de férias'!$J$22))),"F",""))</f>
        <v/>
      </c>
      <c r="S112" s="44">
        <f>IF(OR($B112="",S$98=""),"",IF(AND(NETWORKDAYS(S$98,S$98,'Feriados'!$F$7:$F$22)=1,OR(AND(S$98&gt;='Mapa de férias'!$E$22,S$98&lt;='Mapa de férias'!$F$22),AND(S$98&gt;='Mapa de férias'!$G$22,S$98&lt;='Mapa de férias'!$H$22),AND(S$98&gt;='Mapa de férias'!$I$22,S$98&lt;='Mapa de férias'!$J$22))),"F",""))</f>
        <v/>
      </c>
      <c r="T112" s="44">
        <f>IF(OR($B112="",T$98=""),"",IF(AND(NETWORKDAYS(T$98,T$98,'Feriados'!$F$7:$F$22)=1,OR(AND(T$98&gt;='Mapa de férias'!$E$22,T$98&lt;='Mapa de férias'!$F$22),AND(T$98&gt;='Mapa de férias'!$G$22,T$98&lt;='Mapa de férias'!$H$22),AND(T$98&gt;='Mapa de férias'!$I$22,T$98&lt;='Mapa de férias'!$J$22))),"F",""))</f>
        <v/>
      </c>
      <c r="U112" s="44">
        <f>IF(OR($B112="",U$98=""),"",IF(AND(NETWORKDAYS(U$98,U$98,'Feriados'!$F$7:$F$22)=1,OR(AND(U$98&gt;='Mapa de férias'!$E$22,U$98&lt;='Mapa de férias'!$F$22),AND(U$98&gt;='Mapa de férias'!$G$22,U$98&lt;='Mapa de férias'!$H$22),AND(U$98&gt;='Mapa de férias'!$I$22,U$98&lt;='Mapa de férias'!$J$22))),"F",""))</f>
        <v/>
      </c>
      <c r="V112" s="44">
        <f>IF(OR($B112="",V$98=""),"",IF(AND(NETWORKDAYS(V$98,V$98,'Feriados'!$F$7:$F$22)=1,OR(AND(V$98&gt;='Mapa de férias'!$E$22,V$98&lt;='Mapa de férias'!$F$22),AND(V$98&gt;='Mapa de férias'!$G$22,V$98&lt;='Mapa de férias'!$H$22),AND(V$98&gt;='Mapa de férias'!$I$22,V$98&lt;='Mapa de férias'!$J$22))),"F",""))</f>
        <v/>
      </c>
      <c r="W112" s="44">
        <f>IF(OR($B112="",W$98=""),"",IF(AND(NETWORKDAYS(W$98,W$98,'Feriados'!$F$7:$F$22)=1,OR(AND(W$98&gt;='Mapa de férias'!$E$22,W$98&lt;='Mapa de férias'!$F$22),AND(W$98&gt;='Mapa de férias'!$G$22,W$98&lt;='Mapa de férias'!$H$22),AND(W$98&gt;='Mapa de férias'!$I$22,W$98&lt;='Mapa de férias'!$J$22))),"F",""))</f>
        <v/>
      </c>
      <c r="X112" s="44">
        <f>IF(OR($B112="",X$98=""),"",IF(AND(NETWORKDAYS(X$98,X$98,'Feriados'!$F$7:$F$22)=1,OR(AND(X$98&gt;='Mapa de férias'!$E$22,X$98&lt;='Mapa de férias'!$F$22),AND(X$98&gt;='Mapa de férias'!$G$22,X$98&lt;='Mapa de férias'!$H$22),AND(X$98&gt;='Mapa de férias'!$I$22,X$98&lt;='Mapa de férias'!$J$22))),"F",""))</f>
        <v/>
      </c>
      <c r="Y112" s="44">
        <f>IF(OR($B112="",Y$98=""),"",IF(AND(NETWORKDAYS(Y$98,Y$98,'Feriados'!$F$7:$F$22)=1,OR(AND(Y$98&gt;='Mapa de férias'!$E$22,Y$98&lt;='Mapa de férias'!$F$22),AND(Y$98&gt;='Mapa de férias'!$G$22,Y$98&lt;='Mapa de férias'!$H$22),AND(Y$98&gt;='Mapa de férias'!$I$22,Y$98&lt;='Mapa de férias'!$J$22))),"F",""))</f>
        <v/>
      </c>
      <c r="Z112" s="44">
        <f>IF(OR($B112="",Z$98=""),"",IF(AND(NETWORKDAYS(Z$98,Z$98,'Feriados'!$F$7:$F$22)=1,OR(AND(Z$98&gt;='Mapa de férias'!$E$22,Z$98&lt;='Mapa de férias'!$F$22),AND(Z$98&gt;='Mapa de férias'!$G$22,Z$98&lt;='Mapa de férias'!$H$22),AND(Z$98&gt;='Mapa de férias'!$I$22,Z$98&lt;='Mapa de férias'!$J$22))),"F",""))</f>
        <v/>
      </c>
      <c r="AA112" s="44">
        <f>IF(OR($B112="",AA$98=""),"",IF(AND(NETWORKDAYS(AA$98,AA$98,'Feriados'!$F$7:$F$22)=1,OR(AND(AA$98&gt;='Mapa de férias'!$E$22,AA$98&lt;='Mapa de férias'!$F$22),AND(AA$98&gt;='Mapa de férias'!$G$22,AA$98&lt;='Mapa de férias'!$H$22),AND(AA$98&gt;='Mapa de férias'!$I$22,AA$98&lt;='Mapa de férias'!$J$22))),"F",""))</f>
        <v/>
      </c>
      <c r="AB112" s="44">
        <f>IF(OR($B112="",AB$98=""),"",IF(AND(NETWORKDAYS(AB$98,AB$98,'Feriados'!$F$7:$F$22)=1,OR(AND(AB$98&gt;='Mapa de férias'!$E$22,AB$98&lt;='Mapa de férias'!$F$22),AND(AB$98&gt;='Mapa de férias'!$G$22,AB$98&lt;='Mapa de férias'!$H$22),AND(AB$98&gt;='Mapa de férias'!$I$22,AB$98&lt;='Mapa de férias'!$J$22))),"F",""))</f>
        <v/>
      </c>
      <c r="AC112" s="44">
        <f>IF(OR($B112="",AC$98=""),"",IF(AND(NETWORKDAYS(AC$98,AC$98,'Feriados'!$F$7:$F$22)=1,OR(AND(AC$98&gt;='Mapa de férias'!$E$22,AC$98&lt;='Mapa de férias'!$F$22),AND(AC$98&gt;='Mapa de férias'!$G$22,AC$98&lt;='Mapa de férias'!$H$22),AND(AC$98&gt;='Mapa de férias'!$I$22,AC$98&lt;='Mapa de férias'!$J$22))),"F",""))</f>
        <v/>
      </c>
      <c r="AD112" s="44">
        <f>IF(OR($B112="",AD$98=""),"",IF(AND(NETWORKDAYS(AD$98,AD$98,'Feriados'!$F$7:$F$22)=1,OR(AND(AD$98&gt;='Mapa de férias'!$E$22,AD$98&lt;='Mapa de férias'!$F$22),AND(AD$98&gt;='Mapa de férias'!$G$22,AD$98&lt;='Mapa de férias'!$H$22),AND(AD$98&gt;='Mapa de férias'!$I$22,AD$98&lt;='Mapa de férias'!$J$22))),"F",""))</f>
        <v/>
      </c>
      <c r="AE112" s="44">
        <f>IF(OR($B112="",AE$98=""),"",IF(AND(NETWORKDAYS(AE$98,AE$98,'Feriados'!$F$7:$F$22)=1,OR(AND(AE$98&gt;='Mapa de férias'!$E$22,AE$98&lt;='Mapa de férias'!$F$22),AND(AE$98&gt;='Mapa de férias'!$G$22,AE$98&lt;='Mapa de férias'!$H$22),AND(AE$98&gt;='Mapa de férias'!$I$22,AE$98&lt;='Mapa de férias'!$J$22))),"F",""))</f>
        <v/>
      </c>
      <c r="AF112" s="44">
        <f>IF(OR($B112="",AF$98=""),"",IF(AND(NETWORKDAYS(AF$98,AF$98,'Feriados'!$F$7:$F$22)=1,OR(AND(AF$98&gt;='Mapa de férias'!$E$22,AF$98&lt;='Mapa de férias'!$F$22),AND(AF$98&gt;='Mapa de férias'!$G$22,AF$98&lt;='Mapa de férias'!$H$22),AND(AF$98&gt;='Mapa de férias'!$I$22,AF$98&lt;='Mapa de férias'!$J$22))),"F",""))</f>
        <v/>
      </c>
      <c r="AG112" s="44">
        <f>IF(OR($B112="",AG$98=""),"",IF(AND(NETWORKDAYS(AG$98,AG$98,'Feriados'!$F$7:$F$22)=1,OR(AND(AG$98&gt;='Mapa de férias'!$E$22,AG$98&lt;='Mapa de férias'!$F$22),AND(AG$98&gt;='Mapa de férias'!$G$22,AG$98&lt;='Mapa de férias'!$H$22),AND(AG$98&gt;='Mapa de férias'!$I$22,AG$98&lt;='Mapa de férias'!$J$22))),"F",""))</f>
        <v/>
      </c>
      <c r="AH112" s="45">
        <f>IF($B112="","",COUNTIF(C112:AG112,"F"))</f>
        <v/>
      </c>
    </row>
    <row r="113" ht="15" customHeight="1">
      <c r="A113" s="42" t="n">
        <v>14</v>
      </c>
      <c r="B113" s="43">
        <f>IF('Mapa de férias'!$B$23="","",'Mapa de férias'!$B$23)</f>
        <v/>
      </c>
      <c r="C113" s="44">
        <f>IF(OR($B113="",C$98=""),"",IF(AND(NETWORKDAYS(C$98,C$98,'Feriados'!$F$7:$F$22)=1,OR(AND(C$98&gt;='Mapa de férias'!$E$23,C$98&lt;='Mapa de férias'!$F$23),AND(C$98&gt;='Mapa de férias'!$G$23,C$98&lt;='Mapa de férias'!$H$23),AND(C$98&gt;='Mapa de férias'!$I$23,C$98&lt;='Mapa de férias'!$J$23))),"F",""))</f>
        <v/>
      </c>
      <c r="D113" s="44">
        <f>IF(OR($B113="",D$98=""),"",IF(AND(NETWORKDAYS(D$98,D$98,'Feriados'!$F$7:$F$22)=1,OR(AND(D$98&gt;='Mapa de férias'!$E$23,D$98&lt;='Mapa de férias'!$F$23),AND(D$98&gt;='Mapa de férias'!$G$23,D$98&lt;='Mapa de férias'!$H$23),AND(D$98&gt;='Mapa de férias'!$I$23,D$98&lt;='Mapa de férias'!$J$23))),"F",""))</f>
        <v/>
      </c>
      <c r="E113" s="44">
        <f>IF(OR($B113="",E$98=""),"",IF(AND(NETWORKDAYS(E$98,E$98,'Feriados'!$F$7:$F$22)=1,OR(AND(E$98&gt;='Mapa de férias'!$E$23,E$98&lt;='Mapa de férias'!$F$23),AND(E$98&gt;='Mapa de férias'!$G$23,E$98&lt;='Mapa de férias'!$H$23),AND(E$98&gt;='Mapa de férias'!$I$23,E$98&lt;='Mapa de férias'!$J$23))),"F",""))</f>
        <v/>
      </c>
      <c r="F113" s="44">
        <f>IF(OR($B113="",F$98=""),"",IF(AND(NETWORKDAYS(F$98,F$98,'Feriados'!$F$7:$F$22)=1,OR(AND(F$98&gt;='Mapa de férias'!$E$23,F$98&lt;='Mapa de férias'!$F$23),AND(F$98&gt;='Mapa de férias'!$G$23,F$98&lt;='Mapa de férias'!$H$23),AND(F$98&gt;='Mapa de férias'!$I$23,F$98&lt;='Mapa de férias'!$J$23))),"F",""))</f>
        <v/>
      </c>
      <c r="G113" s="44">
        <f>IF(OR($B113="",G$98=""),"",IF(AND(NETWORKDAYS(G$98,G$98,'Feriados'!$F$7:$F$22)=1,OR(AND(G$98&gt;='Mapa de férias'!$E$23,G$98&lt;='Mapa de férias'!$F$23),AND(G$98&gt;='Mapa de férias'!$G$23,G$98&lt;='Mapa de férias'!$H$23),AND(G$98&gt;='Mapa de férias'!$I$23,G$98&lt;='Mapa de férias'!$J$23))),"F",""))</f>
        <v/>
      </c>
      <c r="H113" s="44">
        <f>IF(OR($B113="",H$98=""),"",IF(AND(NETWORKDAYS(H$98,H$98,'Feriados'!$F$7:$F$22)=1,OR(AND(H$98&gt;='Mapa de férias'!$E$23,H$98&lt;='Mapa de férias'!$F$23),AND(H$98&gt;='Mapa de férias'!$G$23,H$98&lt;='Mapa de férias'!$H$23),AND(H$98&gt;='Mapa de férias'!$I$23,H$98&lt;='Mapa de férias'!$J$23))),"F",""))</f>
        <v/>
      </c>
      <c r="I113" s="44">
        <f>IF(OR($B113="",I$98=""),"",IF(AND(NETWORKDAYS(I$98,I$98,'Feriados'!$F$7:$F$22)=1,OR(AND(I$98&gt;='Mapa de férias'!$E$23,I$98&lt;='Mapa de férias'!$F$23),AND(I$98&gt;='Mapa de férias'!$G$23,I$98&lt;='Mapa de férias'!$H$23),AND(I$98&gt;='Mapa de férias'!$I$23,I$98&lt;='Mapa de férias'!$J$23))),"F",""))</f>
        <v/>
      </c>
      <c r="J113" s="44">
        <f>IF(OR($B113="",J$98=""),"",IF(AND(NETWORKDAYS(J$98,J$98,'Feriados'!$F$7:$F$22)=1,OR(AND(J$98&gt;='Mapa de férias'!$E$23,J$98&lt;='Mapa de férias'!$F$23),AND(J$98&gt;='Mapa de férias'!$G$23,J$98&lt;='Mapa de férias'!$H$23),AND(J$98&gt;='Mapa de férias'!$I$23,J$98&lt;='Mapa de férias'!$J$23))),"F",""))</f>
        <v/>
      </c>
      <c r="K113" s="44">
        <f>IF(OR($B113="",K$98=""),"",IF(AND(NETWORKDAYS(K$98,K$98,'Feriados'!$F$7:$F$22)=1,OR(AND(K$98&gt;='Mapa de férias'!$E$23,K$98&lt;='Mapa de férias'!$F$23),AND(K$98&gt;='Mapa de férias'!$G$23,K$98&lt;='Mapa de férias'!$H$23),AND(K$98&gt;='Mapa de férias'!$I$23,K$98&lt;='Mapa de férias'!$J$23))),"F",""))</f>
        <v/>
      </c>
      <c r="L113" s="44">
        <f>IF(OR($B113="",L$98=""),"",IF(AND(NETWORKDAYS(L$98,L$98,'Feriados'!$F$7:$F$22)=1,OR(AND(L$98&gt;='Mapa de férias'!$E$23,L$98&lt;='Mapa de férias'!$F$23),AND(L$98&gt;='Mapa de férias'!$G$23,L$98&lt;='Mapa de férias'!$H$23),AND(L$98&gt;='Mapa de férias'!$I$23,L$98&lt;='Mapa de férias'!$J$23))),"F",""))</f>
        <v/>
      </c>
      <c r="M113" s="44">
        <f>IF(OR($B113="",M$98=""),"",IF(AND(NETWORKDAYS(M$98,M$98,'Feriados'!$F$7:$F$22)=1,OR(AND(M$98&gt;='Mapa de férias'!$E$23,M$98&lt;='Mapa de férias'!$F$23),AND(M$98&gt;='Mapa de férias'!$G$23,M$98&lt;='Mapa de férias'!$H$23),AND(M$98&gt;='Mapa de férias'!$I$23,M$98&lt;='Mapa de férias'!$J$23))),"F",""))</f>
        <v/>
      </c>
      <c r="N113" s="44">
        <f>IF(OR($B113="",N$98=""),"",IF(AND(NETWORKDAYS(N$98,N$98,'Feriados'!$F$7:$F$22)=1,OR(AND(N$98&gt;='Mapa de férias'!$E$23,N$98&lt;='Mapa de férias'!$F$23),AND(N$98&gt;='Mapa de férias'!$G$23,N$98&lt;='Mapa de férias'!$H$23),AND(N$98&gt;='Mapa de férias'!$I$23,N$98&lt;='Mapa de férias'!$J$23))),"F",""))</f>
        <v/>
      </c>
      <c r="O113" s="44">
        <f>IF(OR($B113="",O$98=""),"",IF(AND(NETWORKDAYS(O$98,O$98,'Feriados'!$F$7:$F$22)=1,OR(AND(O$98&gt;='Mapa de férias'!$E$23,O$98&lt;='Mapa de férias'!$F$23),AND(O$98&gt;='Mapa de férias'!$G$23,O$98&lt;='Mapa de férias'!$H$23),AND(O$98&gt;='Mapa de férias'!$I$23,O$98&lt;='Mapa de férias'!$J$23))),"F",""))</f>
        <v/>
      </c>
      <c r="P113" s="44">
        <f>IF(OR($B113="",P$98=""),"",IF(AND(NETWORKDAYS(P$98,P$98,'Feriados'!$F$7:$F$22)=1,OR(AND(P$98&gt;='Mapa de férias'!$E$23,P$98&lt;='Mapa de férias'!$F$23),AND(P$98&gt;='Mapa de férias'!$G$23,P$98&lt;='Mapa de férias'!$H$23),AND(P$98&gt;='Mapa de férias'!$I$23,P$98&lt;='Mapa de férias'!$J$23))),"F",""))</f>
        <v/>
      </c>
      <c r="Q113" s="44">
        <f>IF(OR($B113="",Q$98=""),"",IF(AND(NETWORKDAYS(Q$98,Q$98,'Feriados'!$F$7:$F$22)=1,OR(AND(Q$98&gt;='Mapa de férias'!$E$23,Q$98&lt;='Mapa de férias'!$F$23),AND(Q$98&gt;='Mapa de férias'!$G$23,Q$98&lt;='Mapa de férias'!$H$23),AND(Q$98&gt;='Mapa de férias'!$I$23,Q$98&lt;='Mapa de férias'!$J$23))),"F",""))</f>
        <v/>
      </c>
      <c r="R113" s="44">
        <f>IF(OR($B113="",R$98=""),"",IF(AND(NETWORKDAYS(R$98,R$98,'Feriados'!$F$7:$F$22)=1,OR(AND(R$98&gt;='Mapa de férias'!$E$23,R$98&lt;='Mapa de férias'!$F$23),AND(R$98&gt;='Mapa de férias'!$G$23,R$98&lt;='Mapa de férias'!$H$23),AND(R$98&gt;='Mapa de férias'!$I$23,R$98&lt;='Mapa de férias'!$J$23))),"F",""))</f>
        <v/>
      </c>
      <c r="S113" s="44">
        <f>IF(OR($B113="",S$98=""),"",IF(AND(NETWORKDAYS(S$98,S$98,'Feriados'!$F$7:$F$22)=1,OR(AND(S$98&gt;='Mapa de férias'!$E$23,S$98&lt;='Mapa de férias'!$F$23),AND(S$98&gt;='Mapa de férias'!$G$23,S$98&lt;='Mapa de férias'!$H$23),AND(S$98&gt;='Mapa de férias'!$I$23,S$98&lt;='Mapa de férias'!$J$23))),"F",""))</f>
        <v/>
      </c>
      <c r="T113" s="44">
        <f>IF(OR($B113="",T$98=""),"",IF(AND(NETWORKDAYS(T$98,T$98,'Feriados'!$F$7:$F$22)=1,OR(AND(T$98&gt;='Mapa de férias'!$E$23,T$98&lt;='Mapa de férias'!$F$23),AND(T$98&gt;='Mapa de férias'!$G$23,T$98&lt;='Mapa de férias'!$H$23),AND(T$98&gt;='Mapa de férias'!$I$23,T$98&lt;='Mapa de férias'!$J$23))),"F",""))</f>
        <v/>
      </c>
      <c r="U113" s="44">
        <f>IF(OR($B113="",U$98=""),"",IF(AND(NETWORKDAYS(U$98,U$98,'Feriados'!$F$7:$F$22)=1,OR(AND(U$98&gt;='Mapa de férias'!$E$23,U$98&lt;='Mapa de férias'!$F$23),AND(U$98&gt;='Mapa de férias'!$G$23,U$98&lt;='Mapa de férias'!$H$23),AND(U$98&gt;='Mapa de férias'!$I$23,U$98&lt;='Mapa de férias'!$J$23))),"F",""))</f>
        <v/>
      </c>
      <c r="V113" s="44">
        <f>IF(OR($B113="",V$98=""),"",IF(AND(NETWORKDAYS(V$98,V$98,'Feriados'!$F$7:$F$22)=1,OR(AND(V$98&gt;='Mapa de férias'!$E$23,V$98&lt;='Mapa de férias'!$F$23),AND(V$98&gt;='Mapa de férias'!$G$23,V$98&lt;='Mapa de férias'!$H$23),AND(V$98&gt;='Mapa de férias'!$I$23,V$98&lt;='Mapa de férias'!$J$23))),"F",""))</f>
        <v/>
      </c>
      <c r="W113" s="44">
        <f>IF(OR($B113="",W$98=""),"",IF(AND(NETWORKDAYS(W$98,W$98,'Feriados'!$F$7:$F$22)=1,OR(AND(W$98&gt;='Mapa de férias'!$E$23,W$98&lt;='Mapa de férias'!$F$23),AND(W$98&gt;='Mapa de férias'!$G$23,W$98&lt;='Mapa de férias'!$H$23),AND(W$98&gt;='Mapa de férias'!$I$23,W$98&lt;='Mapa de férias'!$J$23))),"F",""))</f>
        <v/>
      </c>
      <c r="X113" s="44">
        <f>IF(OR($B113="",X$98=""),"",IF(AND(NETWORKDAYS(X$98,X$98,'Feriados'!$F$7:$F$22)=1,OR(AND(X$98&gt;='Mapa de férias'!$E$23,X$98&lt;='Mapa de férias'!$F$23),AND(X$98&gt;='Mapa de férias'!$G$23,X$98&lt;='Mapa de férias'!$H$23),AND(X$98&gt;='Mapa de férias'!$I$23,X$98&lt;='Mapa de férias'!$J$23))),"F",""))</f>
        <v/>
      </c>
      <c r="Y113" s="44">
        <f>IF(OR($B113="",Y$98=""),"",IF(AND(NETWORKDAYS(Y$98,Y$98,'Feriados'!$F$7:$F$22)=1,OR(AND(Y$98&gt;='Mapa de férias'!$E$23,Y$98&lt;='Mapa de férias'!$F$23),AND(Y$98&gt;='Mapa de férias'!$G$23,Y$98&lt;='Mapa de férias'!$H$23),AND(Y$98&gt;='Mapa de férias'!$I$23,Y$98&lt;='Mapa de férias'!$J$23))),"F",""))</f>
        <v/>
      </c>
      <c r="Z113" s="44">
        <f>IF(OR($B113="",Z$98=""),"",IF(AND(NETWORKDAYS(Z$98,Z$98,'Feriados'!$F$7:$F$22)=1,OR(AND(Z$98&gt;='Mapa de férias'!$E$23,Z$98&lt;='Mapa de férias'!$F$23),AND(Z$98&gt;='Mapa de férias'!$G$23,Z$98&lt;='Mapa de férias'!$H$23),AND(Z$98&gt;='Mapa de férias'!$I$23,Z$98&lt;='Mapa de férias'!$J$23))),"F",""))</f>
        <v/>
      </c>
      <c r="AA113" s="44">
        <f>IF(OR($B113="",AA$98=""),"",IF(AND(NETWORKDAYS(AA$98,AA$98,'Feriados'!$F$7:$F$22)=1,OR(AND(AA$98&gt;='Mapa de férias'!$E$23,AA$98&lt;='Mapa de férias'!$F$23),AND(AA$98&gt;='Mapa de férias'!$G$23,AA$98&lt;='Mapa de férias'!$H$23),AND(AA$98&gt;='Mapa de férias'!$I$23,AA$98&lt;='Mapa de férias'!$J$23))),"F",""))</f>
        <v/>
      </c>
      <c r="AB113" s="44">
        <f>IF(OR($B113="",AB$98=""),"",IF(AND(NETWORKDAYS(AB$98,AB$98,'Feriados'!$F$7:$F$22)=1,OR(AND(AB$98&gt;='Mapa de férias'!$E$23,AB$98&lt;='Mapa de férias'!$F$23),AND(AB$98&gt;='Mapa de férias'!$G$23,AB$98&lt;='Mapa de férias'!$H$23),AND(AB$98&gt;='Mapa de férias'!$I$23,AB$98&lt;='Mapa de férias'!$J$23))),"F",""))</f>
        <v/>
      </c>
      <c r="AC113" s="44">
        <f>IF(OR($B113="",AC$98=""),"",IF(AND(NETWORKDAYS(AC$98,AC$98,'Feriados'!$F$7:$F$22)=1,OR(AND(AC$98&gt;='Mapa de férias'!$E$23,AC$98&lt;='Mapa de férias'!$F$23),AND(AC$98&gt;='Mapa de férias'!$G$23,AC$98&lt;='Mapa de férias'!$H$23),AND(AC$98&gt;='Mapa de férias'!$I$23,AC$98&lt;='Mapa de férias'!$J$23))),"F",""))</f>
        <v/>
      </c>
      <c r="AD113" s="44">
        <f>IF(OR($B113="",AD$98=""),"",IF(AND(NETWORKDAYS(AD$98,AD$98,'Feriados'!$F$7:$F$22)=1,OR(AND(AD$98&gt;='Mapa de férias'!$E$23,AD$98&lt;='Mapa de férias'!$F$23),AND(AD$98&gt;='Mapa de férias'!$G$23,AD$98&lt;='Mapa de férias'!$H$23),AND(AD$98&gt;='Mapa de férias'!$I$23,AD$98&lt;='Mapa de férias'!$J$23))),"F",""))</f>
        <v/>
      </c>
      <c r="AE113" s="44">
        <f>IF(OR($B113="",AE$98=""),"",IF(AND(NETWORKDAYS(AE$98,AE$98,'Feriados'!$F$7:$F$22)=1,OR(AND(AE$98&gt;='Mapa de férias'!$E$23,AE$98&lt;='Mapa de férias'!$F$23),AND(AE$98&gt;='Mapa de férias'!$G$23,AE$98&lt;='Mapa de férias'!$H$23),AND(AE$98&gt;='Mapa de férias'!$I$23,AE$98&lt;='Mapa de férias'!$J$23))),"F",""))</f>
        <v/>
      </c>
      <c r="AF113" s="44">
        <f>IF(OR($B113="",AF$98=""),"",IF(AND(NETWORKDAYS(AF$98,AF$98,'Feriados'!$F$7:$F$22)=1,OR(AND(AF$98&gt;='Mapa de férias'!$E$23,AF$98&lt;='Mapa de férias'!$F$23),AND(AF$98&gt;='Mapa de férias'!$G$23,AF$98&lt;='Mapa de férias'!$H$23),AND(AF$98&gt;='Mapa de férias'!$I$23,AF$98&lt;='Mapa de férias'!$J$23))),"F",""))</f>
        <v/>
      </c>
      <c r="AG113" s="44">
        <f>IF(OR($B113="",AG$98=""),"",IF(AND(NETWORKDAYS(AG$98,AG$98,'Feriados'!$F$7:$F$22)=1,OR(AND(AG$98&gt;='Mapa de férias'!$E$23,AG$98&lt;='Mapa de férias'!$F$23),AND(AG$98&gt;='Mapa de férias'!$G$23,AG$98&lt;='Mapa de férias'!$H$23),AND(AG$98&gt;='Mapa de férias'!$I$23,AG$98&lt;='Mapa de férias'!$J$23))),"F",""))</f>
        <v/>
      </c>
      <c r="AH113" s="45">
        <f>IF($B113="","",COUNTIF(C113:AG113,"F"))</f>
        <v/>
      </c>
    </row>
    <row r="114" ht="15" customHeight="1">
      <c r="A114" s="42" t="n">
        <v>15</v>
      </c>
      <c r="B114" s="43">
        <f>IF('Mapa de férias'!$B$24="","",'Mapa de férias'!$B$24)</f>
        <v/>
      </c>
      <c r="C114" s="44">
        <f>IF(OR($B114="",C$98=""),"",IF(AND(NETWORKDAYS(C$98,C$98,'Feriados'!$F$7:$F$22)=1,OR(AND(C$98&gt;='Mapa de férias'!$E$24,C$98&lt;='Mapa de férias'!$F$24),AND(C$98&gt;='Mapa de férias'!$G$24,C$98&lt;='Mapa de férias'!$H$24),AND(C$98&gt;='Mapa de férias'!$I$24,C$98&lt;='Mapa de férias'!$J$24))),"F",""))</f>
        <v/>
      </c>
      <c r="D114" s="44">
        <f>IF(OR($B114="",D$98=""),"",IF(AND(NETWORKDAYS(D$98,D$98,'Feriados'!$F$7:$F$22)=1,OR(AND(D$98&gt;='Mapa de férias'!$E$24,D$98&lt;='Mapa de férias'!$F$24),AND(D$98&gt;='Mapa de férias'!$G$24,D$98&lt;='Mapa de férias'!$H$24),AND(D$98&gt;='Mapa de férias'!$I$24,D$98&lt;='Mapa de férias'!$J$24))),"F",""))</f>
        <v/>
      </c>
      <c r="E114" s="44">
        <f>IF(OR($B114="",E$98=""),"",IF(AND(NETWORKDAYS(E$98,E$98,'Feriados'!$F$7:$F$22)=1,OR(AND(E$98&gt;='Mapa de férias'!$E$24,E$98&lt;='Mapa de férias'!$F$24),AND(E$98&gt;='Mapa de férias'!$G$24,E$98&lt;='Mapa de férias'!$H$24),AND(E$98&gt;='Mapa de férias'!$I$24,E$98&lt;='Mapa de férias'!$J$24))),"F",""))</f>
        <v/>
      </c>
      <c r="F114" s="44">
        <f>IF(OR($B114="",F$98=""),"",IF(AND(NETWORKDAYS(F$98,F$98,'Feriados'!$F$7:$F$22)=1,OR(AND(F$98&gt;='Mapa de férias'!$E$24,F$98&lt;='Mapa de férias'!$F$24),AND(F$98&gt;='Mapa de férias'!$G$24,F$98&lt;='Mapa de férias'!$H$24),AND(F$98&gt;='Mapa de férias'!$I$24,F$98&lt;='Mapa de férias'!$J$24))),"F",""))</f>
        <v/>
      </c>
      <c r="G114" s="44">
        <f>IF(OR($B114="",G$98=""),"",IF(AND(NETWORKDAYS(G$98,G$98,'Feriados'!$F$7:$F$22)=1,OR(AND(G$98&gt;='Mapa de férias'!$E$24,G$98&lt;='Mapa de férias'!$F$24),AND(G$98&gt;='Mapa de férias'!$G$24,G$98&lt;='Mapa de férias'!$H$24),AND(G$98&gt;='Mapa de férias'!$I$24,G$98&lt;='Mapa de férias'!$J$24))),"F",""))</f>
        <v/>
      </c>
      <c r="H114" s="44">
        <f>IF(OR($B114="",H$98=""),"",IF(AND(NETWORKDAYS(H$98,H$98,'Feriados'!$F$7:$F$22)=1,OR(AND(H$98&gt;='Mapa de férias'!$E$24,H$98&lt;='Mapa de férias'!$F$24),AND(H$98&gt;='Mapa de férias'!$G$24,H$98&lt;='Mapa de férias'!$H$24),AND(H$98&gt;='Mapa de férias'!$I$24,H$98&lt;='Mapa de férias'!$J$24))),"F",""))</f>
        <v/>
      </c>
      <c r="I114" s="44">
        <f>IF(OR($B114="",I$98=""),"",IF(AND(NETWORKDAYS(I$98,I$98,'Feriados'!$F$7:$F$22)=1,OR(AND(I$98&gt;='Mapa de férias'!$E$24,I$98&lt;='Mapa de férias'!$F$24),AND(I$98&gt;='Mapa de férias'!$G$24,I$98&lt;='Mapa de férias'!$H$24),AND(I$98&gt;='Mapa de férias'!$I$24,I$98&lt;='Mapa de férias'!$J$24))),"F",""))</f>
        <v/>
      </c>
      <c r="J114" s="44">
        <f>IF(OR($B114="",J$98=""),"",IF(AND(NETWORKDAYS(J$98,J$98,'Feriados'!$F$7:$F$22)=1,OR(AND(J$98&gt;='Mapa de férias'!$E$24,J$98&lt;='Mapa de férias'!$F$24),AND(J$98&gt;='Mapa de férias'!$G$24,J$98&lt;='Mapa de férias'!$H$24),AND(J$98&gt;='Mapa de férias'!$I$24,J$98&lt;='Mapa de férias'!$J$24))),"F",""))</f>
        <v/>
      </c>
      <c r="K114" s="44">
        <f>IF(OR($B114="",K$98=""),"",IF(AND(NETWORKDAYS(K$98,K$98,'Feriados'!$F$7:$F$22)=1,OR(AND(K$98&gt;='Mapa de férias'!$E$24,K$98&lt;='Mapa de férias'!$F$24),AND(K$98&gt;='Mapa de férias'!$G$24,K$98&lt;='Mapa de férias'!$H$24),AND(K$98&gt;='Mapa de férias'!$I$24,K$98&lt;='Mapa de férias'!$J$24))),"F",""))</f>
        <v/>
      </c>
      <c r="L114" s="44">
        <f>IF(OR($B114="",L$98=""),"",IF(AND(NETWORKDAYS(L$98,L$98,'Feriados'!$F$7:$F$22)=1,OR(AND(L$98&gt;='Mapa de férias'!$E$24,L$98&lt;='Mapa de férias'!$F$24),AND(L$98&gt;='Mapa de férias'!$G$24,L$98&lt;='Mapa de férias'!$H$24),AND(L$98&gt;='Mapa de férias'!$I$24,L$98&lt;='Mapa de férias'!$J$24))),"F",""))</f>
        <v/>
      </c>
      <c r="M114" s="44">
        <f>IF(OR($B114="",M$98=""),"",IF(AND(NETWORKDAYS(M$98,M$98,'Feriados'!$F$7:$F$22)=1,OR(AND(M$98&gt;='Mapa de férias'!$E$24,M$98&lt;='Mapa de férias'!$F$24),AND(M$98&gt;='Mapa de férias'!$G$24,M$98&lt;='Mapa de férias'!$H$24),AND(M$98&gt;='Mapa de férias'!$I$24,M$98&lt;='Mapa de férias'!$J$24))),"F",""))</f>
        <v/>
      </c>
      <c r="N114" s="44">
        <f>IF(OR($B114="",N$98=""),"",IF(AND(NETWORKDAYS(N$98,N$98,'Feriados'!$F$7:$F$22)=1,OR(AND(N$98&gt;='Mapa de férias'!$E$24,N$98&lt;='Mapa de férias'!$F$24),AND(N$98&gt;='Mapa de férias'!$G$24,N$98&lt;='Mapa de férias'!$H$24),AND(N$98&gt;='Mapa de férias'!$I$24,N$98&lt;='Mapa de férias'!$J$24))),"F",""))</f>
        <v/>
      </c>
      <c r="O114" s="44">
        <f>IF(OR($B114="",O$98=""),"",IF(AND(NETWORKDAYS(O$98,O$98,'Feriados'!$F$7:$F$22)=1,OR(AND(O$98&gt;='Mapa de férias'!$E$24,O$98&lt;='Mapa de férias'!$F$24),AND(O$98&gt;='Mapa de férias'!$G$24,O$98&lt;='Mapa de férias'!$H$24),AND(O$98&gt;='Mapa de férias'!$I$24,O$98&lt;='Mapa de férias'!$J$24))),"F",""))</f>
        <v/>
      </c>
      <c r="P114" s="44">
        <f>IF(OR($B114="",P$98=""),"",IF(AND(NETWORKDAYS(P$98,P$98,'Feriados'!$F$7:$F$22)=1,OR(AND(P$98&gt;='Mapa de férias'!$E$24,P$98&lt;='Mapa de férias'!$F$24),AND(P$98&gt;='Mapa de férias'!$G$24,P$98&lt;='Mapa de férias'!$H$24),AND(P$98&gt;='Mapa de férias'!$I$24,P$98&lt;='Mapa de férias'!$J$24))),"F",""))</f>
        <v/>
      </c>
      <c r="Q114" s="44">
        <f>IF(OR($B114="",Q$98=""),"",IF(AND(NETWORKDAYS(Q$98,Q$98,'Feriados'!$F$7:$F$22)=1,OR(AND(Q$98&gt;='Mapa de férias'!$E$24,Q$98&lt;='Mapa de férias'!$F$24),AND(Q$98&gt;='Mapa de férias'!$G$24,Q$98&lt;='Mapa de férias'!$H$24),AND(Q$98&gt;='Mapa de férias'!$I$24,Q$98&lt;='Mapa de férias'!$J$24))),"F",""))</f>
        <v/>
      </c>
      <c r="R114" s="44">
        <f>IF(OR($B114="",R$98=""),"",IF(AND(NETWORKDAYS(R$98,R$98,'Feriados'!$F$7:$F$22)=1,OR(AND(R$98&gt;='Mapa de férias'!$E$24,R$98&lt;='Mapa de férias'!$F$24),AND(R$98&gt;='Mapa de férias'!$G$24,R$98&lt;='Mapa de férias'!$H$24),AND(R$98&gt;='Mapa de férias'!$I$24,R$98&lt;='Mapa de férias'!$J$24))),"F",""))</f>
        <v/>
      </c>
      <c r="S114" s="44">
        <f>IF(OR($B114="",S$98=""),"",IF(AND(NETWORKDAYS(S$98,S$98,'Feriados'!$F$7:$F$22)=1,OR(AND(S$98&gt;='Mapa de férias'!$E$24,S$98&lt;='Mapa de férias'!$F$24),AND(S$98&gt;='Mapa de férias'!$G$24,S$98&lt;='Mapa de férias'!$H$24),AND(S$98&gt;='Mapa de férias'!$I$24,S$98&lt;='Mapa de férias'!$J$24))),"F",""))</f>
        <v/>
      </c>
      <c r="T114" s="44">
        <f>IF(OR($B114="",T$98=""),"",IF(AND(NETWORKDAYS(T$98,T$98,'Feriados'!$F$7:$F$22)=1,OR(AND(T$98&gt;='Mapa de férias'!$E$24,T$98&lt;='Mapa de férias'!$F$24),AND(T$98&gt;='Mapa de férias'!$G$24,T$98&lt;='Mapa de férias'!$H$24),AND(T$98&gt;='Mapa de férias'!$I$24,T$98&lt;='Mapa de férias'!$J$24))),"F",""))</f>
        <v/>
      </c>
      <c r="U114" s="44">
        <f>IF(OR($B114="",U$98=""),"",IF(AND(NETWORKDAYS(U$98,U$98,'Feriados'!$F$7:$F$22)=1,OR(AND(U$98&gt;='Mapa de férias'!$E$24,U$98&lt;='Mapa de férias'!$F$24),AND(U$98&gt;='Mapa de férias'!$G$24,U$98&lt;='Mapa de férias'!$H$24),AND(U$98&gt;='Mapa de férias'!$I$24,U$98&lt;='Mapa de férias'!$J$24))),"F",""))</f>
        <v/>
      </c>
      <c r="V114" s="44">
        <f>IF(OR($B114="",V$98=""),"",IF(AND(NETWORKDAYS(V$98,V$98,'Feriados'!$F$7:$F$22)=1,OR(AND(V$98&gt;='Mapa de férias'!$E$24,V$98&lt;='Mapa de férias'!$F$24),AND(V$98&gt;='Mapa de férias'!$G$24,V$98&lt;='Mapa de férias'!$H$24),AND(V$98&gt;='Mapa de férias'!$I$24,V$98&lt;='Mapa de férias'!$J$24))),"F",""))</f>
        <v/>
      </c>
      <c r="W114" s="44">
        <f>IF(OR($B114="",W$98=""),"",IF(AND(NETWORKDAYS(W$98,W$98,'Feriados'!$F$7:$F$22)=1,OR(AND(W$98&gt;='Mapa de férias'!$E$24,W$98&lt;='Mapa de férias'!$F$24),AND(W$98&gt;='Mapa de férias'!$G$24,W$98&lt;='Mapa de férias'!$H$24),AND(W$98&gt;='Mapa de férias'!$I$24,W$98&lt;='Mapa de férias'!$J$24))),"F",""))</f>
        <v/>
      </c>
      <c r="X114" s="44">
        <f>IF(OR($B114="",X$98=""),"",IF(AND(NETWORKDAYS(X$98,X$98,'Feriados'!$F$7:$F$22)=1,OR(AND(X$98&gt;='Mapa de férias'!$E$24,X$98&lt;='Mapa de férias'!$F$24),AND(X$98&gt;='Mapa de férias'!$G$24,X$98&lt;='Mapa de férias'!$H$24),AND(X$98&gt;='Mapa de férias'!$I$24,X$98&lt;='Mapa de férias'!$J$24))),"F",""))</f>
        <v/>
      </c>
      <c r="Y114" s="44">
        <f>IF(OR($B114="",Y$98=""),"",IF(AND(NETWORKDAYS(Y$98,Y$98,'Feriados'!$F$7:$F$22)=1,OR(AND(Y$98&gt;='Mapa de férias'!$E$24,Y$98&lt;='Mapa de férias'!$F$24),AND(Y$98&gt;='Mapa de férias'!$G$24,Y$98&lt;='Mapa de férias'!$H$24),AND(Y$98&gt;='Mapa de férias'!$I$24,Y$98&lt;='Mapa de férias'!$J$24))),"F",""))</f>
        <v/>
      </c>
      <c r="Z114" s="44">
        <f>IF(OR($B114="",Z$98=""),"",IF(AND(NETWORKDAYS(Z$98,Z$98,'Feriados'!$F$7:$F$22)=1,OR(AND(Z$98&gt;='Mapa de férias'!$E$24,Z$98&lt;='Mapa de férias'!$F$24),AND(Z$98&gt;='Mapa de férias'!$G$24,Z$98&lt;='Mapa de férias'!$H$24),AND(Z$98&gt;='Mapa de férias'!$I$24,Z$98&lt;='Mapa de férias'!$J$24))),"F",""))</f>
        <v/>
      </c>
      <c r="AA114" s="44">
        <f>IF(OR($B114="",AA$98=""),"",IF(AND(NETWORKDAYS(AA$98,AA$98,'Feriados'!$F$7:$F$22)=1,OR(AND(AA$98&gt;='Mapa de férias'!$E$24,AA$98&lt;='Mapa de férias'!$F$24),AND(AA$98&gt;='Mapa de férias'!$G$24,AA$98&lt;='Mapa de férias'!$H$24),AND(AA$98&gt;='Mapa de férias'!$I$24,AA$98&lt;='Mapa de férias'!$J$24))),"F",""))</f>
        <v/>
      </c>
      <c r="AB114" s="44">
        <f>IF(OR($B114="",AB$98=""),"",IF(AND(NETWORKDAYS(AB$98,AB$98,'Feriados'!$F$7:$F$22)=1,OR(AND(AB$98&gt;='Mapa de férias'!$E$24,AB$98&lt;='Mapa de férias'!$F$24),AND(AB$98&gt;='Mapa de férias'!$G$24,AB$98&lt;='Mapa de férias'!$H$24),AND(AB$98&gt;='Mapa de férias'!$I$24,AB$98&lt;='Mapa de férias'!$J$24))),"F",""))</f>
        <v/>
      </c>
      <c r="AC114" s="44">
        <f>IF(OR($B114="",AC$98=""),"",IF(AND(NETWORKDAYS(AC$98,AC$98,'Feriados'!$F$7:$F$22)=1,OR(AND(AC$98&gt;='Mapa de férias'!$E$24,AC$98&lt;='Mapa de férias'!$F$24),AND(AC$98&gt;='Mapa de férias'!$G$24,AC$98&lt;='Mapa de férias'!$H$24),AND(AC$98&gt;='Mapa de férias'!$I$24,AC$98&lt;='Mapa de férias'!$J$24))),"F",""))</f>
        <v/>
      </c>
      <c r="AD114" s="44">
        <f>IF(OR($B114="",AD$98=""),"",IF(AND(NETWORKDAYS(AD$98,AD$98,'Feriados'!$F$7:$F$22)=1,OR(AND(AD$98&gt;='Mapa de férias'!$E$24,AD$98&lt;='Mapa de férias'!$F$24),AND(AD$98&gt;='Mapa de férias'!$G$24,AD$98&lt;='Mapa de férias'!$H$24),AND(AD$98&gt;='Mapa de férias'!$I$24,AD$98&lt;='Mapa de férias'!$J$24))),"F",""))</f>
        <v/>
      </c>
      <c r="AE114" s="44">
        <f>IF(OR($B114="",AE$98=""),"",IF(AND(NETWORKDAYS(AE$98,AE$98,'Feriados'!$F$7:$F$22)=1,OR(AND(AE$98&gt;='Mapa de férias'!$E$24,AE$98&lt;='Mapa de férias'!$F$24),AND(AE$98&gt;='Mapa de férias'!$G$24,AE$98&lt;='Mapa de férias'!$H$24),AND(AE$98&gt;='Mapa de férias'!$I$24,AE$98&lt;='Mapa de férias'!$J$24))),"F",""))</f>
        <v/>
      </c>
      <c r="AF114" s="44">
        <f>IF(OR($B114="",AF$98=""),"",IF(AND(NETWORKDAYS(AF$98,AF$98,'Feriados'!$F$7:$F$22)=1,OR(AND(AF$98&gt;='Mapa de férias'!$E$24,AF$98&lt;='Mapa de férias'!$F$24),AND(AF$98&gt;='Mapa de férias'!$G$24,AF$98&lt;='Mapa de férias'!$H$24),AND(AF$98&gt;='Mapa de férias'!$I$24,AF$98&lt;='Mapa de férias'!$J$24))),"F",""))</f>
        <v/>
      </c>
      <c r="AG114" s="44">
        <f>IF(OR($B114="",AG$98=""),"",IF(AND(NETWORKDAYS(AG$98,AG$98,'Feriados'!$F$7:$F$22)=1,OR(AND(AG$98&gt;='Mapa de férias'!$E$24,AG$98&lt;='Mapa de férias'!$F$24),AND(AG$98&gt;='Mapa de férias'!$G$24,AG$98&lt;='Mapa de férias'!$H$24),AND(AG$98&gt;='Mapa de férias'!$I$24,AG$98&lt;='Mapa de férias'!$J$24))),"F",""))</f>
        <v/>
      </c>
      <c r="AH114" s="45">
        <f>IF($B114="","",COUNTIF(C114:AG114,"F"))</f>
        <v/>
      </c>
    </row>
    <row r="115" ht="15" customHeight="1">
      <c r="A115" s="42" t="n">
        <v>16</v>
      </c>
      <c r="B115" s="43">
        <f>IF('Mapa de férias'!$B$25="","",'Mapa de férias'!$B$25)</f>
        <v/>
      </c>
      <c r="C115" s="44">
        <f>IF(OR($B115="",C$98=""),"",IF(AND(NETWORKDAYS(C$98,C$98,'Feriados'!$F$7:$F$22)=1,OR(AND(C$98&gt;='Mapa de férias'!$E$25,C$98&lt;='Mapa de férias'!$F$25),AND(C$98&gt;='Mapa de férias'!$G$25,C$98&lt;='Mapa de férias'!$H$25),AND(C$98&gt;='Mapa de férias'!$I$25,C$98&lt;='Mapa de férias'!$J$25))),"F",""))</f>
        <v/>
      </c>
      <c r="D115" s="44">
        <f>IF(OR($B115="",D$98=""),"",IF(AND(NETWORKDAYS(D$98,D$98,'Feriados'!$F$7:$F$22)=1,OR(AND(D$98&gt;='Mapa de férias'!$E$25,D$98&lt;='Mapa de férias'!$F$25),AND(D$98&gt;='Mapa de férias'!$G$25,D$98&lt;='Mapa de férias'!$H$25),AND(D$98&gt;='Mapa de férias'!$I$25,D$98&lt;='Mapa de férias'!$J$25))),"F",""))</f>
        <v/>
      </c>
      <c r="E115" s="44">
        <f>IF(OR($B115="",E$98=""),"",IF(AND(NETWORKDAYS(E$98,E$98,'Feriados'!$F$7:$F$22)=1,OR(AND(E$98&gt;='Mapa de férias'!$E$25,E$98&lt;='Mapa de férias'!$F$25),AND(E$98&gt;='Mapa de férias'!$G$25,E$98&lt;='Mapa de férias'!$H$25),AND(E$98&gt;='Mapa de férias'!$I$25,E$98&lt;='Mapa de férias'!$J$25))),"F",""))</f>
        <v/>
      </c>
      <c r="F115" s="44">
        <f>IF(OR($B115="",F$98=""),"",IF(AND(NETWORKDAYS(F$98,F$98,'Feriados'!$F$7:$F$22)=1,OR(AND(F$98&gt;='Mapa de férias'!$E$25,F$98&lt;='Mapa de férias'!$F$25),AND(F$98&gt;='Mapa de férias'!$G$25,F$98&lt;='Mapa de férias'!$H$25),AND(F$98&gt;='Mapa de férias'!$I$25,F$98&lt;='Mapa de férias'!$J$25))),"F",""))</f>
        <v/>
      </c>
      <c r="G115" s="44">
        <f>IF(OR($B115="",G$98=""),"",IF(AND(NETWORKDAYS(G$98,G$98,'Feriados'!$F$7:$F$22)=1,OR(AND(G$98&gt;='Mapa de férias'!$E$25,G$98&lt;='Mapa de férias'!$F$25),AND(G$98&gt;='Mapa de férias'!$G$25,G$98&lt;='Mapa de férias'!$H$25),AND(G$98&gt;='Mapa de férias'!$I$25,G$98&lt;='Mapa de férias'!$J$25))),"F",""))</f>
        <v/>
      </c>
      <c r="H115" s="44">
        <f>IF(OR($B115="",H$98=""),"",IF(AND(NETWORKDAYS(H$98,H$98,'Feriados'!$F$7:$F$22)=1,OR(AND(H$98&gt;='Mapa de férias'!$E$25,H$98&lt;='Mapa de férias'!$F$25),AND(H$98&gt;='Mapa de férias'!$G$25,H$98&lt;='Mapa de férias'!$H$25),AND(H$98&gt;='Mapa de férias'!$I$25,H$98&lt;='Mapa de férias'!$J$25))),"F",""))</f>
        <v/>
      </c>
      <c r="I115" s="44">
        <f>IF(OR($B115="",I$98=""),"",IF(AND(NETWORKDAYS(I$98,I$98,'Feriados'!$F$7:$F$22)=1,OR(AND(I$98&gt;='Mapa de férias'!$E$25,I$98&lt;='Mapa de férias'!$F$25),AND(I$98&gt;='Mapa de férias'!$G$25,I$98&lt;='Mapa de férias'!$H$25),AND(I$98&gt;='Mapa de férias'!$I$25,I$98&lt;='Mapa de férias'!$J$25))),"F",""))</f>
        <v/>
      </c>
      <c r="J115" s="44">
        <f>IF(OR($B115="",J$98=""),"",IF(AND(NETWORKDAYS(J$98,J$98,'Feriados'!$F$7:$F$22)=1,OR(AND(J$98&gt;='Mapa de férias'!$E$25,J$98&lt;='Mapa de férias'!$F$25),AND(J$98&gt;='Mapa de férias'!$G$25,J$98&lt;='Mapa de férias'!$H$25),AND(J$98&gt;='Mapa de férias'!$I$25,J$98&lt;='Mapa de férias'!$J$25))),"F",""))</f>
        <v/>
      </c>
      <c r="K115" s="44">
        <f>IF(OR($B115="",K$98=""),"",IF(AND(NETWORKDAYS(K$98,K$98,'Feriados'!$F$7:$F$22)=1,OR(AND(K$98&gt;='Mapa de férias'!$E$25,K$98&lt;='Mapa de férias'!$F$25),AND(K$98&gt;='Mapa de férias'!$G$25,K$98&lt;='Mapa de férias'!$H$25),AND(K$98&gt;='Mapa de férias'!$I$25,K$98&lt;='Mapa de férias'!$J$25))),"F",""))</f>
        <v/>
      </c>
      <c r="L115" s="44">
        <f>IF(OR($B115="",L$98=""),"",IF(AND(NETWORKDAYS(L$98,L$98,'Feriados'!$F$7:$F$22)=1,OR(AND(L$98&gt;='Mapa de férias'!$E$25,L$98&lt;='Mapa de férias'!$F$25),AND(L$98&gt;='Mapa de férias'!$G$25,L$98&lt;='Mapa de férias'!$H$25),AND(L$98&gt;='Mapa de férias'!$I$25,L$98&lt;='Mapa de férias'!$J$25))),"F",""))</f>
        <v/>
      </c>
      <c r="M115" s="44">
        <f>IF(OR($B115="",M$98=""),"",IF(AND(NETWORKDAYS(M$98,M$98,'Feriados'!$F$7:$F$22)=1,OR(AND(M$98&gt;='Mapa de férias'!$E$25,M$98&lt;='Mapa de férias'!$F$25),AND(M$98&gt;='Mapa de férias'!$G$25,M$98&lt;='Mapa de férias'!$H$25),AND(M$98&gt;='Mapa de férias'!$I$25,M$98&lt;='Mapa de férias'!$J$25))),"F",""))</f>
        <v/>
      </c>
      <c r="N115" s="44">
        <f>IF(OR($B115="",N$98=""),"",IF(AND(NETWORKDAYS(N$98,N$98,'Feriados'!$F$7:$F$22)=1,OR(AND(N$98&gt;='Mapa de férias'!$E$25,N$98&lt;='Mapa de férias'!$F$25),AND(N$98&gt;='Mapa de férias'!$G$25,N$98&lt;='Mapa de férias'!$H$25),AND(N$98&gt;='Mapa de férias'!$I$25,N$98&lt;='Mapa de férias'!$J$25))),"F",""))</f>
        <v/>
      </c>
      <c r="O115" s="44">
        <f>IF(OR($B115="",O$98=""),"",IF(AND(NETWORKDAYS(O$98,O$98,'Feriados'!$F$7:$F$22)=1,OR(AND(O$98&gt;='Mapa de férias'!$E$25,O$98&lt;='Mapa de férias'!$F$25),AND(O$98&gt;='Mapa de férias'!$G$25,O$98&lt;='Mapa de férias'!$H$25),AND(O$98&gt;='Mapa de férias'!$I$25,O$98&lt;='Mapa de férias'!$J$25))),"F",""))</f>
        <v/>
      </c>
      <c r="P115" s="44">
        <f>IF(OR($B115="",P$98=""),"",IF(AND(NETWORKDAYS(P$98,P$98,'Feriados'!$F$7:$F$22)=1,OR(AND(P$98&gt;='Mapa de férias'!$E$25,P$98&lt;='Mapa de férias'!$F$25),AND(P$98&gt;='Mapa de férias'!$G$25,P$98&lt;='Mapa de férias'!$H$25),AND(P$98&gt;='Mapa de férias'!$I$25,P$98&lt;='Mapa de férias'!$J$25))),"F",""))</f>
        <v/>
      </c>
      <c r="Q115" s="44">
        <f>IF(OR($B115="",Q$98=""),"",IF(AND(NETWORKDAYS(Q$98,Q$98,'Feriados'!$F$7:$F$22)=1,OR(AND(Q$98&gt;='Mapa de férias'!$E$25,Q$98&lt;='Mapa de férias'!$F$25),AND(Q$98&gt;='Mapa de férias'!$G$25,Q$98&lt;='Mapa de férias'!$H$25),AND(Q$98&gt;='Mapa de férias'!$I$25,Q$98&lt;='Mapa de férias'!$J$25))),"F",""))</f>
        <v/>
      </c>
      <c r="R115" s="44">
        <f>IF(OR($B115="",R$98=""),"",IF(AND(NETWORKDAYS(R$98,R$98,'Feriados'!$F$7:$F$22)=1,OR(AND(R$98&gt;='Mapa de férias'!$E$25,R$98&lt;='Mapa de férias'!$F$25),AND(R$98&gt;='Mapa de férias'!$G$25,R$98&lt;='Mapa de férias'!$H$25),AND(R$98&gt;='Mapa de férias'!$I$25,R$98&lt;='Mapa de férias'!$J$25))),"F",""))</f>
        <v/>
      </c>
      <c r="S115" s="44">
        <f>IF(OR($B115="",S$98=""),"",IF(AND(NETWORKDAYS(S$98,S$98,'Feriados'!$F$7:$F$22)=1,OR(AND(S$98&gt;='Mapa de férias'!$E$25,S$98&lt;='Mapa de férias'!$F$25),AND(S$98&gt;='Mapa de férias'!$G$25,S$98&lt;='Mapa de férias'!$H$25),AND(S$98&gt;='Mapa de férias'!$I$25,S$98&lt;='Mapa de férias'!$J$25))),"F",""))</f>
        <v/>
      </c>
      <c r="T115" s="44">
        <f>IF(OR($B115="",T$98=""),"",IF(AND(NETWORKDAYS(T$98,T$98,'Feriados'!$F$7:$F$22)=1,OR(AND(T$98&gt;='Mapa de férias'!$E$25,T$98&lt;='Mapa de férias'!$F$25),AND(T$98&gt;='Mapa de férias'!$G$25,T$98&lt;='Mapa de férias'!$H$25),AND(T$98&gt;='Mapa de férias'!$I$25,T$98&lt;='Mapa de férias'!$J$25))),"F",""))</f>
        <v/>
      </c>
      <c r="U115" s="44">
        <f>IF(OR($B115="",U$98=""),"",IF(AND(NETWORKDAYS(U$98,U$98,'Feriados'!$F$7:$F$22)=1,OR(AND(U$98&gt;='Mapa de férias'!$E$25,U$98&lt;='Mapa de férias'!$F$25),AND(U$98&gt;='Mapa de férias'!$G$25,U$98&lt;='Mapa de férias'!$H$25),AND(U$98&gt;='Mapa de férias'!$I$25,U$98&lt;='Mapa de férias'!$J$25))),"F",""))</f>
        <v/>
      </c>
      <c r="V115" s="44">
        <f>IF(OR($B115="",V$98=""),"",IF(AND(NETWORKDAYS(V$98,V$98,'Feriados'!$F$7:$F$22)=1,OR(AND(V$98&gt;='Mapa de férias'!$E$25,V$98&lt;='Mapa de férias'!$F$25),AND(V$98&gt;='Mapa de férias'!$G$25,V$98&lt;='Mapa de férias'!$H$25),AND(V$98&gt;='Mapa de férias'!$I$25,V$98&lt;='Mapa de férias'!$J$25))),"F",""))</f>
        <v/>
      </c>
      <c r="W115" s="44">
        <f>IF(OR($B115="",W$98=""),"",IF(AND(NETWORKDAYS(W$98,W$98,'Feriados'!$F$7:$F$22)=1,OR(AND(W$98&gt;='Mapa de férias'!$E$25,W$98&lt;='Mapa de férias'!$F$25),AND(W$98&gt;='Mapa de férias'!$G$25,W$98&lt;='Mapa de férias'!$H$25),AND(W$98&gt;='Mapa de férias'!$I$25,W$98&lt;='Mapa de férias'!$J$25))),"F",""))</f>
        <v/>
      </c>
      <c r="X115" s="44">
        <f>IF(OR($B115="",X$98=""),"",IF(AND(NETWORKDAYS(X$98,X$98,'Feriados'!$F$7:$F$22)=1,OR(AND(X$98&gt;='Mapa de férias'!$E$25,X$98&lt;='Mapa de férias'!$F$25),AND(X$98&gt;='Mapa de férias'!$G$25,X$98&lt;='Mapa de férias'!$H$25),AND(X$98&gt;='Mapa de férias'!$I$25,X$98&lt;='Mapa de férias'!$J$25))),"F",""))</f>
        <v/>
      </c>
      <c r="Y115" s="44">
        <f>IF(OR($B115="",Y$98=""),"",IF(AND(NETWORKDAYS(Y$98,Y$98,'Feriados'!$F$7:$F$22)=1,OR(AND(Y$98&gt;='Mapa de férias'!$E$25,Y$98&lt;='Mapa de férias'!$F$25),AND(Y$98&gt;='Mapa de férias'!$G$25,Y$98&lt;='Mapa de férias'!$H$25),AND(Y$98&gt;='Mapa de férias'!$I$25,Y$98&lt;='Mapa de férias'!$J$25))),"F",""))</f>
        <v/>
      </c>
      <c r="Z115" s="44">
        <f>IF(OR($B115="",Z$98=""),"",IF(AND(NETWORKDAYS(Z$98,Z$98,'Feriados'!$F$7:$F$22)=1,OR(AND(Z$98&gt;='Mapa de férias'!$E$25,Z$98&lt;='Mapa de férias'!$F$25),AND(Z$98&gt;='Mapa de férias'!$G$25,Z$98&lt;='Mapa de férias'!$H$25),AND(Z$98&gt;='Mapa de férias'!$I$25,Z$98&lt;='Mapa de férias'!$J$25))),"F",""))</f>
        <v/>
      </c>
      <c r="AA115" s="44">
        <f>IF(OR($B115="",AA$98=""),"",IF(AND(NETWORKDAYS(AA$98,AA$98,'Feriados'!$F$7:$F$22)=1,OR(AND(AA$98&gt;='Mapa de férias'!$E$25,AA$98&lt;='Mapa de férias'!$F$25),AND(AA$98&gt;='Mapa de férias'!$G$25,AA$98&lt;='Mapa de férias'!$H$25),AND(AA$98&gt;='Mapa de férias'!$I$25,AA$98&lt;='Mapa de férias'!$J$25))),"F",""))</f>
        <v/>
      </c>
      <c r="AB115" s="44">
        <f>IF(OR($B115="",AB$98=""),"",IF(AND(NETWORKDAYS(AB$98,AB$98,'Feriados'!$F$7:$F$22)=1,OR(AND(AB$98&gt;='Mapa de férias'!$E$25,AB$98&lt;='Mapa de férias'!$F$25),AND(AB$98&gt;='Mapa de férias'!$G$25,AB$98&lt;='Mapa de férias'!$H$25),AND(AB$98&gt;='Mapa de férias'!$I$25,AB$98&lt;='Mapa de férias'!$J$25))),"F",""))</f>
        <v/>
      </c>
      <c r="AC115" s="44">
        <f>IF(OR($B115="",AC$98=""),"",IF(AND(NETWORKDAYS(AC$98,AC$98,'Feriados'!$F$7:$F$22)=1,OR(AND(AC$98&gt;='Mapa de férias'!$E$25,AC$98&lt;='Mapa de férias'!$F$25),AND(AC$98&gt;='Mapa de férias'!$G$25,AC$98&lt;='Mapa de férias'!$H$25),AND(AC$98&gt;='Mapa de férias'!$I$25,AC$98&lt;='Mapa de férias'!$J$25))),"F",""))</f>
        <v/>
      </c>
      <c r="AD115" s="44">
        <f>IF(OR($B115="",AD$98=""),"",IF(AND(NETWORKDAYS(AD$98,AD$98,'Feriados'!$F$7:$F$22)=1,OR(AND(AD$98&gt;='Mapa de férias'!$E$25,AD$98&lt;='Mapa de férias'!$F$25),AND(AD$98&gt;='Mapa de férias'!$G$25,AD$98&lt;='Mapa de férias'!$H$25),AND(AD$98&gt;='Mapa de férias'!$I$25,AD$98&lt;='Mapa de férias'!$J$25))),"F",""))</f>
        <v/>
      </c>
      <c r="AE115" s="44">
        <f>IF(OR($B115="",AE$98=""),"",IF(AND(NETWORKDAYS(AE$98,AE$98,'Feriados'!$F$7:$F$22)=1,OR(AND(AE$98&gt;='Mapa de férias'!$E$25,AE$98&lt;='Mapa de férias'!$F$25),AND(AE$98&gt;='Mapa de férias'!$G$25,AE$98&lt;='Mapa de férias'!$H$25),AND(AE$98&gt;='Mapa de férias'!$I$25,AE$98&lt;='Mapa de férias'!$J$25))),"F",""))</f>
        <v/>
      </c>
      <c r="AF115" s="44">
        <f>IF(OR($B115="",AF$98=""),"",IF(AND(NETWORKDAYS(AF$98,AF$98,'Feriados'!$F$7:$F$22)=1,OR(AND(AF$98&gt;='Mapa de férias'!$E$25,AF$98&lt;='Mapa de férias'!$F$25),AND(AF$98&gt;='Mapa de férias'!$G$25,AF$98&lt;='Mapa de férias'!$H$25),AND(AF$98&gt;='Mapa de férias'!$I$25,AF$98&lt;='Mapa de férias'!$J$25))),"F",""))</f>
        <v/>
      </c>
      <c r="AG115" s="44">
        <f>IF(OR($B115="",AG$98=""),"",IF(AND(NETWORKDAYS(AG$98,AG$98,'Feriados'!$F$7:$F$22)=1,OR(AND(AG$98&gt;='Mapa de férias'!$E$25,AG$98&lt;='Mapa de férias'!$F$25),AND(AG$98&gt;='Mapa de férias'!$G$25,AG$98&lt;='Mapa de férias'!$H$25),AND(AG$98&gt;='Mapa de férias'!$I$25,AG$98&lt;='Mapa de férias'!$J$25))),"F",""))</f>
        <v/>
      </c>
      <c r="AH115" s="45">
        <f>IF($B115="","",COUNTIF(C115:AG115,"F"))</f>
        <v/>
      </c>
    </row>
    <row r="116" ht="15" customHeight="1">
      <c r="A116" s="42" t="n">
        <v>17</v>
      </c>
      <c r="B116" s="43">
        <f>IF('Mapa de férias'!$B$26="","",'Mapa de férias'!$B$26)</f>
        <v/>
      </c>
      <c r="C116" s="44">
        <f>IF(OR($B116="",C$98=""),"",IF(AND(NETWORKDAYS(C$98,C$98,'Feriados'!$F$7:$F$22)=1,OR(AND(C$98&gt;='Mapa de férias'!$E$26,C$98&lt;='Mapa de férias'!$F$26),AND(C$98&gt;='Mapa de férias'!$G$26,C$98&lt;='Mapa de férias'!$H$26),AND(C$98&gt;='Mapa de férias'!$I$26,C$98&lt;='Mapa de férias'!$J$26))),"F",""))</f>
        <v/>
      </c>
      <c r="D116" s="44">
        <f>IF(OR($B116="",D$98=""),"",IF(AND(NETWORKDAYS(D$98,D$98,'Feriados'!$F$7:$F$22)=1,OR(AND(D$98&gt;='Mapa de férias'!$E$26,D$98&lt;='Mapa de férias'!$F$26),AND(D$98&gt;='Mapa de férias'!$G$26,D$98&lt;='Mapa de férias'!$H$26),AND(D$98&gt;='Mapa de férias'!$I$26,D$98&lt;='Mapa de férias'!$J$26))),"F",""))</f>
        <v/>
      </c>
      <c r="E116" s="44">
        <f>IF(OR($B116="",E$98=""),"",IF(AND(NETWORKDAYS(E$98,E$98,'Feriados'!$F$7:$F$22)=1,OR(AND(E$98&gt;='Mapa de férias'!$E$26,E$98&lt;='Mapa de férias'!$F$26),AND(E$98&gt;='Mapa de férias'!$G$26,E$98&lt;='Mapa de férias'!$H$26),AND(E$98&gt;='Mapa de férias'!$I$26,E$98&lt;='Mapa de férias'!$J$26))),"F",""))</f>
        <v/>
      </c>
      <c r="F116" s="44">
        <f>IF(OR($B116="",F$98=""),"",IF(AND(NETWORKDAYS(F$98,F$98,'Feriados'!$F$7:$F$22)=1,OR(AND(F$98&gt;='Mapa de férias'!$E$26,F$98&lt;='Mapa de férias'!$F$26),AND(F$98&gt;='Mapa de férias'!$G$26,F$98&lt;='Mapa de férias'!$H$26),AND(F$98&gt;='Mapa de férias'!$I$26,F$98&lt;='Mapa de férias'!$J$26))),"F",""))</f>
        <v/>
      </c>
      <c r="G116" s="44">
        <f>IF(OR($B116="",G$98=""),"",IF(AND(NETWORKDAYS(G$98,G$98,'Feriados'!$F$7:$F$22)=1,OR(AND(G$98&gt;='Mapa de férias'!$E$26,G$98&lt;='Mapa de férias'!$F$26),AND(G$98&gt;='Mapa de férias'!$G$26,G$98&lt;='Mapa de férias'!$H$26),AND(G$98&gt;='Mapa de férias'!$I$26,G$98&lt;='Mapa de férias'!$J$26))),"F",""))</f>
        <v/>
      </c>
      <c r="H116" s="44">
        <f>IF(OR($B116="",H$98=""),"",IF(AND(NETWORKDAYS(H$98,H$98,'Feriados'!$F$7:$F$22)=1,OR(AND(H$98&gt;='Mapa de férias'!$E$26,H$98&lt;='Mapa de férias'!$F$26),AND(H$98&gt;='Mapa de férias'!$G$26,H$98&lt;='Mapa de férias'!$H$26),AND(H$98&gt;='Mapa de férias'!$I$26,H$98&lt;='Mapa de férias'!$J$26))),"F",""))</f>
        <v/>
      </c>
      <c r="I116" s="44">
        <f>IF(OR($B116="",I$98=""),"",IF(AND(NETWORKDAYS(I$98,I$98,'Feriados'!$F$7:$F$22)=1,OR(AND(I$98&gt;='Mapa de férias'!$E$26,I$98&lt;='Mapa de férias'!$F$26),AND(I$98&gt;='Mapa de férias'!$G$26,I$98&lt;='Mapa de férias'!$H$26),AND(I$98&gt;='Mapa de férias'!$I$26,I$98&lt;='Mapa de férias'!$J$26))),"F",""))</f>
        <v/>
      </c>
      <c r="J116" s="44">
        <f>IF(OR($B116="",J$98=""),"",IF(AND(NETWORKDAYS(J$98,J$98,'Feriados'!$F$7:$F$22)=1,OR(AND(J$98&gt;='Mapa de férias'!$E$26,J$98&lt;='Mapa de férias'!$F$26),AND(J$98&gt;='Mapa de férias'!$G$26,J$98&lt;='Mapa de férias'!$H$26),AND(J$98&gt;='Mapa de férias'!$I$26,J$98&lt;='Mapa de férias'!$J$26))),"F",""))</f>
        <v/>
      </c>
      <c r="K116" s="44">
        <f>IF(OR($B116="",K$98=""),"",IF(AND(NETWORKDAYS(K$98,K$98,'Feriados'!$F$7:$F$22)=1,OR(AND(K$98&gt;='Mapa de férias'!$E$26,K$98&lt;='Mapa de férias'!$F$26),AND(K$98&gt;='Mapa de férias'!$G$26,K$98&lt;='Mapa de férias'!$H$26),AND(K$98&gt;='Mapa de férias'!$I$26,K$98&lt;='Mapa de férias'!$J$26))),"F",""))</f>
        <v/>
      </c>
      <c r="L116" s="44">
        <f>IF(OR($B116="",L$98=""),"",IF(AND(NETWORKDAYS(L$98,L$98,'Feriados'!$F$7:$F$22)=1,OR(AND(L$98&gt;='Mapa de férias'!$E$26,L$98&lt;='Mapa de férias'!$F$26),AND(L$98&gt;='Mapa de férias'!$G$26,L$98&lt;='Mapa de férias'!$H$26),AND(L$98&gt;='Mapa de férias'!$I$26,L$98&lt;='Mapa de férias'!$J$26))),"F",""))</f>
        <v/>
      </c>
      <c r="M116" s="44">
        <f>IF(OR($B116="",M$98=""),"",IF(AND(NETWORKDAYS(M$98,M$98,'Feriados'!$F$7:$F$22)=1,OR(AND(M$98&gt;='Mapa de férias'!$E$26,M$98&lt;='Mapa de férias'!$F$26),AND(M$98&gt;='Mapa de férias'!$G$26,M$98&lt;='Mapa de férias'!$H$26),AND(M$98&gt;='Mapa de férias'!$I$26,M$98&lt;='Mapa de férias'!$J$26))),"F",""))</f>
        <v/>
      </c>
      <c r="N116" s="44">
        <f>IF(OR($B116="",N$98=""),"",IF(AND(NETWORKDAYS(N$98,N$98,'Feriados'!$F$7:$F$22)=1,OR(AND(N$98&gt;='Mapa de férias'!$E$26,N$98&lt;='Mapa de férias'!$F$26),AND(N$98&gt;='Mapa de férias'!$G$26,N$98&lt;='Mapa de férias'!$H$26),AND(N$98&gt;='Mapa de férias'!$I$26,N$98&lt;='Mapa de férias'!$J$26))),"F",""))</f>
        <v/>
      </c>
      <c r="O116" s="44">
        <f>IF(OR($B116="",O$98=""),"",IF(AND(NETWORKDAYS(O$98,O$98,'Feriados'!$F$7:$F$22)=1,OR(AND(O$98&gt;='Mapa de férias'!$E$26,O$98&lt;='Mapa de férias'!$F$26),AND(O$98&gt;='Mapa de férias'!$G$26,O$98&lt;='Mapa de férias'!$H$26),AND(O$98&gt;='Mapa de férias'!$I$26,O$98&lt;='Mapa de férias'!$J$26))),"F",""))</f>
        <v/>
      </c>
      <c r="P116" s="44">
        <f>IF(OR($B116="",P$98=""),"",IF(AND(NETWORKDAYS(P$98,P$98,'Feriados'!$F$7:$F$22)=1,OR(AND(P$98&gt;='Mapa de férias'!$E$26,P$98&lt;='Mapa de férias'!$F$26),AND(P$98&gt;='Mapa de férias'!$G$26,P$98&lt;='Mapa de férias'!$H$26),AND(P$98&gt;='Mapa de férias'!$I$26,P$98&lt;='Mapa de férias'!$J$26))),"F",""))</f>
        <v/>
      </c>
      <c r="Q116" s="44">
        <f>IF(OR($B116="",Q$98=""),"",IF(AND(NETWORKDAYS(Q$98,Q$98,'Feriados'!$F$7:$F$22)=1,OR(AND(Q$98&gt;='Mapa de férias'!$E$26,Q$98&lt;='Mapa de férias'!$F$26),AND(Q$98&gt;='Mapa de férias'!$G$26,Q$98&lt;='Mapa de férias'!$H$26),AND(Q$98&gt;='Mapa de férias'!$I$26,Q$98&lt;='Mapa de férias'!$J$26))),"F",""))</f>
        <v/>
      </c>
      <c r="R116" s="44">
        <f>IF(OR($B116="",R$98=""),"",IF(AND(NETWORKDAYS(R$98,R$98,'Feriados'!$F$7:$F$22)=1,OR(AND(R$98&gt;='Mapa de férias'!$E$26,R$98&lt;='Mapa de férias'!$F$26),AND(R$98&gt;='Mapa de férias'!$G$26,R$98&lt;='Mapa de férias'!$H$26),AND(R$98&gt;='Mapa de férias'!$I$26,R$98&lt;='Mapa de férias'!$J$26))),"F",""))</f>
        <v/>
      </c>
      <c r="S116" s="44">
        <f>IF(OR($B116="",S$98=""),"",IF(AND(NETWORKDAYS(S$98,S$98,'Feriados'!$F$7:$F$22)=1,OR(AND(S$98&gt;='Mapa de férias'!$E$26,S$98&lt;='Mapa de férias'!$F$26),AND(S$98&gt;='Mapa de férias'!$G$26,S$98&lt;='Mapa de férias'!$H$26),AND(S$98&gt;='Mapa de férias'!$I$26,S$98&lt;='Mapa de férias'!$J$26))),"F",""))</f>
        <v/>
      </c>
      <c r="T116" s="44">
        <f>IF(OR($B116="",T$98=""),"",IF(AND(NETWORKDAYS(T$98,T$98,'Feriados'!$F$7:$F$22)=1,OR(AND(T$98&gt;='Mapa de férias'!$E$26,T$98&lt;='Mapa de férias'!$F$26),AND(T$98&gt;='Mapa de férias'!$G$26,T$98&lt;='Mapa de férias'!$H$26),AND(T$98&gt;='Mapa de férias'!$I$26,T$98&lt;='Mapa de férias'!$J$26))),"F",""))</f>
        <v/>
      </c>
      <c r="U116" s="44">
        <f>IF(OR($B116="",U$98=""),"",IF(AND(NETWORKDAYS(U$98,U$98,'Feriados'!$F$7:$F$22)=1,OR(AND(U$98&gt;='Mapa de férias'!$E$26,U$98&lt;='Mapa de férias'!$F$26),AND(U$98&gt;='Mapa de férias'!$G$26,U$98&lt;='Mapa de férias'!$H$26),AND(U$98&gt;='Mapa de férias'!$I$26,U$98&lt;='Mapa de férias'!$J$26))),"F",""))</f>
        <v/>
      </c>
      <c r="V116" s="44">
        <f>IF(OR($B116="",V$98=""),"",IF(AND(NETWORKDAYS(V$98,V$98,'Feriados'!$F$7:$F$22)=1,OR(AND(V$98&gt;='Mapa de férias'!$E$26,V$98&lt;='Mapa de férias'!$F$26),AND(V$98&gt;='Mapa de férias'!$G$26,V$98&lt;='Mapa de férias'!$H$26),AND(V$98&gt;='Mapa de férias'!$I$26,V$98&lt;='Mapa de férias'!$J$26))),"F",""))</f>
        <v/>
      </c>
      <c r="W116" s="44">
        <f>IF(OR($B116="",W$98=""),"",IF(AND(NETWORKDAYS(W$98,W$98,'Feriados'!$F$7:$F$22)=1,OR(AND(W$98&gt;='Mapa de férias'!$E$26,W$98&lt;='Mapa de férias'!$F$26),AND(W$98&gt;='Mapa de férias'!$G$26,W$98&lt;='Mapa de férias'!$H$26),AND(W$98&gt;='Mapa de férias'!$I$26,W$98&lt;='Mapa de férias'!$J$26))),"F",""))</f>
        <v/>
      </c>
      <c r="X116" s="44">
        <f>IF(OR($B116="",X$98=""),"",IF(AND(NETWORKDAYS(X$98,X$98,'Feriados'!$F$7:$F$22)=1,OR(AND(X$98&gt;='Mapa de férias'!$E$26,X$98&lt;='Mapa de férias'!$F$26),AND(X$98&gt;='Mapa de férias'!$G$26,X$98&lt;='Mapa de férias'!$H$26),AND(X$98&gt;='Mapa de férias'!$I$26,X$98&lt;='Mapa de férias'!$J$26))),"F",""))</f>
        <v/>
      </c>
      <c r="Y116" s="44">
        <f>IF(OR($B116="",Y$98=""),"",IF(AND(NETWORKDAYS(Y$98,Y$98,'Feriados'!$F$7:$F$22)=1,OR(AND(Y$98&gt;='Mapa de férias'!$E$26,Y$98&lt;='Mapa de férias'!$F$26),AND(Y$98&gt;='Mapa de férias'!$G$26,Y$98&lt;='Mapa de férias'!$H$26),AND(Y$98&gt;='Mapa de férias'!$I$26,Y$98&lt;='Mapa de férias'!$J$26))),"F",""))</f>
        <v/>
      </c>
      <c r="Z116" s="44">
        <f>IF(OR($B116="",Z$98=""),"",IF(AND(NETWORKDAYS(Z$98,Z$98,'Feriados'!$F$7:$F$22)=1,OR(AND(Z$98&gt;='Mapa de férias'!$E$26,Z$98&lt;='Mapa de férias'!$F$26),AND(Z$98&gt;='Mapa de férias'!$G$26,Z$98&lt;='Mapa de férias'!$H$26),AND(Z$98&gt;='Mapa de férias'!$I$26,Z$98&lt;='Mapa de férias'!$J$26))),"F",""))</f>
        <v/>
      </c>
      <c r="AA116" s="44">
        <f>IF(OR($B116="",AA$98=""),"",IF(AND(NETWORKDAYS(AA$98,AA$98,'Feriados'!$F$7:$F$22)=1,OR(AND(AA$98&gt;='Mapa de férias'!$E$26,AA$98&lt;='Mapa de férias'!$F$26),AND(AA$98&gt;='Mapa de férias'!$G$26,AA$98&lt;='Mapa de férias'!$H$26),AND(AA$98&gt;='Mapa de férias'!$I$26,AA$98&lt;='Mapa de férias'!$J$26))),"F",""))</f>
        <v/>
      </c>
      <c r="AB116" s="44">
        <f>IF(OR($B116="",AB$98=""),"",IF(AND(NETWORKDAYS(AB$98,AB$98,'Feriados'!$F$7:$F$22)=1,OR(AND(AB$98&gt;='Mapa de férias'!$E$26,AB$98&lt;='Mapa de férias'!$F$26),AND(AB$98&gt;='Mapa de férias'!$G$26,AB$98&lt;='Mapa de férias'!$H$26),AND(AB$98&gt;='Mapa de férias'!$I$26,AB$98&lt;='Mapa de férias'!$J$26))),"F",""))</f>
        <v/>
      </c>
      <c r="AC116" s="44">
        <f>IF(OR($B116="",AC$98=""),"",IF(AND(NETWORKDAYS(AC$98,AC$98,'Feriados'!$F$7:$F$22)=1,OR(AND(AC$98&gt;='Mapa de férias'!$E$26,AC$98&lt;='Mapa de férias'!$F$26),AND(AC$98&gt;='Mapa de férias'!$G$26,AC$98&lt;='Mapa de férias'!$H$26),AND(AC$98&gt;='Mapa de férias'!$I$26,AC$98&lt;='Mapa de férias'!$J$26))),"F",""))</f>
        <v/>
      </c>
      <c r="AD116" s="44">
        <f>IF(OR($B116="",AD$98=""),"",IF(AND(NETWORKDAYS(AD$98,AD$98,'Feriados'!$F$7:$F$22)=1,OR(AND(AD$98&gt;='Mapa de férias'!$E$26,AD$98&lt;='Mapa de férias'!$F$26),AND(AD$98&gt;='Mapa de férias'!$G$26,AD$98&lt;='Mapa de férias'!$H$26),AND(AD$98&gt;='Mapa de férias'!$I$26,AD$98&lt;='Mapa de férias'!$J$26))),"F",""))</f>
        <v/>
      </c>
      <c r="AE116" s="44">
        <f>IF(OR($B116="",AE$98=""),"",IF(AND(NETWORKDAYS(AE$98,AE$98,'Feriados'!$F$7:$F$22)=1,OR(AND(AE$98&gt;='Mapa de férias'!$E$26,AE$98&lt;='Mapa de férias'!$F$26),AND(AE$98&gt;='Mapa de férias'!$G$26,AE$98&lt;='Mapa de férias'!$H$26),AND(AE$98&gt;='Mapa de férias'!$I$26,AE$98&lt;='Mapa de férias'!$J$26))),"F",""))</f>
        <v/>
      </c>
      <c r="AF116" s="44">
        <f>IF(OR($B116="",AF$98=""),"",IF(AND(NETWORKDAYS(AF$98,AF$98,'Feriados'!$F$7:$F$22)=1,OR(AND(AF$98&gt;='Mapa de férias'!$E$26,AF$98&lt;='Mapa de férias'!$F$26),AND(AF$98&gt;='Mapa de férias'!$G$26,AF$98&lt;='Mapa de férias'!$H$26),AND(AF$98&gt;='Mapa de férias'!$I$26,AF$98&lt;='Mapa de férias'!$J$26))),"F",""))</f>
        <v/>
      </c>
      <c r="AG116" s="44">
        <f>IF(OR($B116="",AG$98=""),"",IF(AND(NETWORKDAYS(AG$98,AG$98,'Feriados'!$F$7:$F$22)=1,OR(AND(AG$98&gt;='Mapa de férias'!$E$26,AG$98&lt;='Mapa de férias'!$F$26),AND(AG$98&gt;='Mapa de férias'!$G$26,AG$98&lt;='Mapa de férias'!$H$26),AND(AG$98&gt;='Mapa de férias'!$I$26,AG$98&lt;='Mapa de férias'!$J$26))),"F",""))</f>
        <v/>
      </c>
      <c r="AH116" s="45">
        <f>IF($B116="","",COUNTIF(C116:AG116,"F"))</f>
        <v/>
      </c>
    </row>
    <row r="117" ht="15" customHeight="1">
      <c r="A117" s="42" t="n">
        <v>18</v>
      </c>
      <c r="B117" s="43">
        <f>IF('Mapa de férias'!$B$27="","",'Mapa de férias'!$B$27)</f>
        <v/>
      </c>
      <c r="C117" s="44">
        <f>IF(OR($B117="",C$98=""),"",IF(AND(NETWORKDAYS(C$98,C$98,'Feriados'!$F$7:$F$22)=1,OR(AND(C$98&gt;='Mapa de férias'!$E$27,C$98&lt;='Mapa de férias'!$F$27),AND(C$98&gt;='Mapa de férias'!$G$27,C$98&lt;='Mapa de férias'!$H$27),AND(C$98&gt;='Mapa de férias'!$I$27,C$98&lt;='Mapa de férias'!$J$27))),"F",""))</f>
        <v/>
      </c>
      <c r="D117" s="44">
        <f>IF(OR($B117="",D$98=""),"",IF(AND(NETWORKDAYS(D$98,D$98,'Feriados'!$F$7:$F$22)=1,OR(AND(D$98&gt;='Mapa de férias'!$E$27,D$98&lt;='Mapa de férias'!$F$27),AND(D$98&gt;='Mapa de férias'!$G$27,D$98&lt;='Mapa de férias'!$H$27),AND(D$98&gt;='Mapa de férias'!$I$27,D$98&lt;='Mapa de férias'!$J$27))),"F",""))</f>
        <v/>
      </c>
      <c r="E117" s="44">
        <f>IF(OR($B117="",E$98=""),"",IF(AND(NETWORKDAYS(E$98,E$98,'Feriados'!$F$7:$F$22)=1,OR(AND(E$98&gt;='Mapa de férias'!$E$27,E$98&lt;='Mapa de férias'!$F$27),AND(E$98&gt;='Mapa de férias'!$G$27,E$98&lt;='Mapa de férias'!$H$27),AND(E$98&gt;='Mapa de férias'!$I$27,E$98&lt;='Mapa de férias'!$J$27))),"F",""))</f>
        <v/>
      </c>
      <c r="F117" s="44">
        <f>IF(OR($B117="",F$98=""),"",IF(AND(NETWORKDAYS(F$98,F$98,'Feriados'!$F$7:$F$22)=1,OR(AND(F$98&gt;='Mapa de férias'!$E$27,F$98&lt;='Mapa de férias'!$F$27),AND(F$98&gt;='Mapa de férias'!$G$27,F$98&lt;='Mapa de férias'!$H$27),AND(F$98&gt;='Mapa de férias'!$I$27,F$98&lt;='Mapa de férias'!$J$27))),"F",""))</f>
        <v/>
      </c>
      <c r="G117" s="44">
        <f>IF(OR($B117="",G$98=""),"",IF(AND(NETWORKDAYS(G$98,G$98,'Feriados'!$F$7:$F$22)=1,OR(AND(G$98&gt;='Mapa de férias'!$E$27,G$98&lt;='Mapa de férias'!$F$27),AND(G$98&gt;='Mapa de férias'!$G$27,G$98&lt;='Mapa de férias'!$H$27),AND(G$98&gt;='Mapa de férias'!$I$27,G$98&lt;='Mapa de férias'!$J$27))),"F",""))</f>
        <v/>
      </c>
      <c r="H117" s="44">
        <f>IF(OR($B117="",H$98=""),"",IF(AND(NETWORKDAYS(H$98,H$98,'Feriados'!$F$7:$F$22)=1,OR(AND(H$98&gt;='Mapa de férias'!$E$27,H$98&lt;='Mapa de férias'!$F$27),AND(H$98&gt;='Mapa de férias'!$G$27,H$98&lt;='Mapa de férias'!$H$27),AND(H$98&gt;='Mapa de férias'!$I$27,H$98&lt;='Mapa de férias'!$J$27))),"F",""))</f>
        <v/>
      </c>
      <c r="I117" s="44">
        <f>IF(OR($B117="",I$98=""),"",IF(AND(NETWORKDAYS(I$98,I$98,'Feriados'!$F$7:$F$22)=1,OR(AND(I$98&gt;='Mapa de férias'!$E$27,I$98&lt;='Mapa de férias'!$F$27),AND(I$98&gt;='Mapa de férias'!$G$27,I$98&lt;='Mapa de férias'!$H$27),AND(I$98&gt;='Mapa de férias'!$I$27,I$98&lt;='Mapa de férias'!$J$27))),"F",""))</f>
        <v/>
      </c>
      <c r="J117" s="44">
        <f>IF(OR($B117="",J$98=""),"",IF(AND(NETWORKDAYS(J$98,J$98,'Feriados'!$F$7:$F$22)=1,OR(AND(J$98&gt;='Mapa de férias'!$E$27,J$98&lt;='Mapa de férias'!$F$27),AND(J$98&gt;='Mapa de férias'!$G$27,J$98&lt;='Mapa de férias'!$H$27),AND(J$98&gt;='Mapa de férias'!$I$27,J$98&lt;='Mapa de férias'!$J$27))),"F",""))</f>
        <v/>
      </c>
      <c r="K117" s="44">
        <f>IF(OR($B117="",K$98=""),"",IF(AND(NETWORKDAYS(K$98,K$98,'Feriados'!$F$7:$F$22)=1,OR(AND(K$98&gt;='Mapa de férias'!$E$27,K$98&lt;='Mapa de férias'!$F$27),AND(K$98&gt;='Mapa de férias'!$G$27,K$98&lt;='Mapa de férias'!$H$27),AND(K$98&gt;='Mapa de férias'!$I$27,K$98&lt;='Mapa de férias'!$J$27))),"F",""))</f>
        <v/>
      </c>
      <c r="L117" s="44">
        <f>IF(OR($B117="",L$98=""),"",IF(AND(NETWORKDAYS(L$98,L$98,'Feriados'!$F$7:$F$22)=1,OR(AND(L$98&gt;='Mapa de férias'!$E$27,L$98&lt;='Mapa de férias'!$F$27),AND(L$98&gt;='Mapa de férias'!$G$27,L$98&lt;='Mapa de férias'!$H$27),AND(L$98&gt;='Mapa de férias'!$I$27,L$98&lt;='Mapa de férias'!$J$27))),"F",""))</f>
        <v/>
      </c>
      <c r="M117" s="44">
        <f>IF(OR($B117="",M$98=""),"",IF(AND(NETWORKDAYS(M$98,M$98,'Feriados'!$F$7:$F$22)=1,OR(AND(M$98&gt;='Mapa de férias'!$E$27,M$98&lt;='Mapa de férias'!$F$27),AND(M$98&gt;='Mapa de férias'!$G$27,M$98&lt;='Mapa de férias'!$H$27),AND(M$98&gt;='Mapa de férias'!$I$27,M$98&lt;='Mapa de férias'!$J$27))),"F",""))</f>
        <v/>
      </c>
      <c r="N117" s="44">
        <f>IF(OR($B117="",N$98=""),"",IF(AND(NETWORKDAYS(N$98,N$98,'Feriados'!$F$7:$F$22)=1,OR(AND(N$98&gt;='Mapa de férias'!$E$27,N$98&lt;='Mapa de férias'!$F$27),AND(N$98&gt;='Mapa de férias'!$G$27,N$98&lt;='Mapa de férias'!$H$27),AND(N$98&gt;='Mapa de férias'!$I$27,N$98&lt;='Mapa de férias'!$J$27))),"F",""))</f>
        <v/>
      </c>
      <c r="O117" s="44">
        <f>IF(OR($B117="",O$98=""),"",IF(AND(NETWORKDAYS(O$98,O$98,'Feriados'!$F$7:$F$22)=1,OR(AND(O$98&gt;='Mapa de férias'!$E$27,O$98&lt;='Mapa de férias'!$F$27),AND(O$98&gt;='Mapa de férias'!$G$27,O$98&lt;='Mapa de férias'!$H$27),AND(O$98&gt;='Mapa de férias'!$I$27,O$98&lt;='Mapa de férias'!$J$27))),"F",""))</f>
        <v/>
      </c>
      <c r="P117" s="44">
        <f>IF(OR($B117="",P$98=""),"",IF(AND(NETWORKDAYS(P$98,P$98,'Feriados'!$F$7:$F$22)=1,OR(AND(P$98&gt;='Mapa de férias'!$E$27,P$98&lt;='Mapa de férias'!$F$27),AND(P$98&gt;='Mapa de férias'!$G$27,P$98&lt;='Mapa de férias'!$H$27),AND(P$98&gt;='Mapa de férias'!$I$27,P$98&lt;='Mapa de férias'!$J$27))),"F",""))</f>
        <v/>
      </c>
      <c r="Q117" s="44">
        <f>IF(OR($B117="",Q$98=""),"",IF(AND(NETWORKDAYS(Q$98,Q$98,'Feriados'!$F$7:$F$22)=1,OR(AND(Q$98&gt;='Mapa de férias'!$E$27,Q$98&lt;='Mapa de férias'!$F$27),AND(Q$98&gt;='Mapa de férias'!$G$27,Q$98&lt;='Mapa de férias'!$H$27),AND(Q$98&gt;='Mapa de férias'!$I$27,Q$98&lt;='Mapa de férias'!$J$27))),"F",""))</f>
        <v/>
      </c>
      <c r="R117" s="44">
        <f>IF(OR($B117="",R$98=""),"",IF(AND(NETWORKDAYS(R$98,R$98,'Feriados'!$F$7:$F$22)=1,OR(AND(R$98&gt;='Mapa de férias'!$E$27,R$98&lt;='Mapa de férias'!$F$27),AND(R$98&gt;='Mapa de férias'!$G$27,R$98&lt;='Mapa de férias'!$H$27),AND(R$98&gt;='Mapa de férias'!$I$27,R$98&lt;='Mapa de férias'!$J$27))),"F",""))</f>
        <v/>
      </c>
      <c r="S117" s="44">
        <f>IF(OR($B117="",S$98=""),"",IF(AND(NETWORKDAYS(S$98,S$98,'Feriados'!$F$7:$F$22)=1,OR(AND(S$98&gt;='Mapa de férias'!$E$27,S$98&lt;='Mapa de férias'!$F$27),AND(S$98&gt;='Mapa de férias'!$G$27,S$98&lt;='Mapa de férias'!$H$27),AND(S$98&gt;='Mapa de férias'!$I$27,S$98&lt;='Mapa de férias'!$J$27))),"F",""))</f>
        <v/>
      </c>
      <c r="T117" s="44">
        <f>IF(OR($B117="",T$98=""),"",IF(AND(NETWORKDAYS(T$98,T$98,'Feriados'!$F$7:$F$22)=1,OR(AND(T$98&gt;='Mapa de férias'!$E$27,T$98&lt;='Mapa de férias'!$F$27),AND(T$98&gt;='Mapa de férias'!$G$27,T$98&lt;='Mapa de férias'!$H$27),AND(T$98&gt;='Mapa de férias'!$I$27,T$98&lt;='Mapa de férias'!$J$27))),"F",""))</f>
        <v/>
      </c>
      <c r="U117" s="44">
        <f>IF(OR($B117="",U$98=""),"",IF(AND(NETWORKDAYS(U$98,U$98,'Feriados'!$F$7:$F$22)=1,OR(AND(U$98&gt;='Mapa de férias'!$E$27,U$98&lt;='Mapa de férias'!$F$27),AND(U$98&gt;='Mapa de férias'!$G$27,U$98&lt;='Mapa de férias'!$H$27),AND(U$98&gt;='Mapa de férias'!$I$27,U$98&lt;='Mapa de férias'!$J$27))),"F",""))</f>
        <v/>
      </c>
      <c r="V117" s="44">
        <f>IF(OR($B117="",V$98=""),"",IF(AND(NETWORKDAYS(V$98,V$98,'Feriados'!$F$7:$F$22)=1,OR(AND(V$98&gt;='Mapa de férias'!$E$27,V$98&lt;='Mapa de férias'!$F$27),AND(V$98&gt;='Mapa de férias'!$G$27,V$98&lt;='Mapa de férias'!$H$27),AND(V$98&gt;='Mapa de férias'!$I$27,V$98&lt;='Mapa de férias'!$J$27))),"F",""))</f>
        <v/>
      </c>
      <c r="W117" s="44">
        <f>IF(OR($B117="",W$98=""),"",IF(AND(NETWORKDAYS(W$98,W$98,'Feriados'!$F$7:$F$22)=1,OR(AND(W$98&gt;='Mapa de férias'!$E$27,W$98&lt;='Mapa de férias'!$F$27),AND(W$98&gt;='Mapa de férias'!$G$27,W$98&lt;='Mapa de férias'!$H$27),AND(W$98&gt;='Mapa de férias'!$I$27,W$98&lt;='Mapa de férias'!$J$27))),"F",""))</f>
        <v/>
      </c>
      <c r="X117" s="44">
        <f>IF(OR($B117="",X$98=""),"",IF(AND(NETWORKDAYS(X$98,X$98,'Feriados'!$F$7:$F$22)=1,OR(AND(X$98&gt;='Mapa de férias'!$E$27,X$98&lt;='Mapa de férias'!$F$27),AND(X$98&gt;='Mapa de férias'!$G$27,X$98&lt;='Mapa de férias'!$H$27),AND(X$98&gt;='Mapa de férias'!$I$27,X$98&lt;='Mapa de férias'!$J$27))),"F",""))</f>
        <v/>
      </c>
      <c r="Y117" s="44">
        <f>IF(OR($B117="",Y$98=""),"",IF(AND(NETWORKDAYS(Y$98,Y$98,'Feriados'!$F$7:$F$22)=1,OR(AND(Y$98&gt;='Mapa de férias'!$E$27,Y$98&lt;='Mapa de férias'!$F$27),AND(Y$98&gt;='Mapa de férias'!$G$27,Y$98&lt;='Mapa de férias'!$H$27),AND(Y$98&gt;='Mapa de férias'!$I$27,Y$98&lt;='Mapa de férias'!$J$27))),"F",""))</f>
        <v/>
      </c>
      <c r="Z117" s="44">
        <f>IF(OR($B117="",Z$98=""),"",IF(AND(NETWORKDAYS(Z$98,Z$98,'Feriados'!$F$7:$F$22)=1,OR(AND(Z$98&gt;='Mapa de férias'!$E$27,Z$98&lt;='Mapa de férias'!$F$27),AND(Z$98&gt;='Mapa de férias'!$G$27,Z$98&lt;='Mapa de férias'!$H$27),AND(Z$98&gt;='Mapa de férias'!$I$27,Z$98&lt;='Mapa de férias'!$J$27))),"F",""))</f>
        <v/>
      </c>
      <c r="AA117" s="44">
        <f>IF(OR($B117="",AA$98=""),"",IF(AND(NETWORKDAYS(AA$98,AA$98,'Feriados'!$F$7:$F$22)=1,OR(AND(AA$98&gt;='Mapa de férias'!$E$27,AA$98&lt;='Mapa de férias'!$F$27),AND(AA$98&gt;='Mapa de férias'!$G$27,AA$98&lt;='Mapa de férias'!$H$27),AND(AA$98&gt;='Mapa de férias'!$I$27,AA$98&lt;='Mapa de férias'!$J$27))),"F",""))</f>
        <v/>
      </c>
      <c r="AB117" s="44">
        <f>IF(OR($B117="",AB$98=""),"",IF(AND(NETWORKDAYS(AB$98,AB$98,'Feriados'!$F$7:$F$22)=1,OR(AND(AB$98&gt;='Mapa de férias'!$E$27,AB$98&lt;='Mapa de férias'!$F$27),AND(AB$98&gt;='Mapa de férias'!$G$27,AB$98&lt;='Mapa de férias'!$H$27),AND(AB$98&gt;='Mapa de férias'!$I$27,AB$98&lt;='Mapa de férias'!$J$27))),"F",""))</f>
        <v/>
      </c>
      <c r="AC117" s="44">
        <f>IF(OR($B117="",AC$98=""),"",IF(AND(NETWORKDAYS(AC$98,AC$98,'Feriados'!$F$7:$F$22)=1,OR(AND(AC$98&gt;='Mapa de férias'!$E$27,AC$98&lt;='Mapa de férias'!$F$27),AND(AC$98&gt;='Mapa de férias'!$G$27,AC$98&lt;='Mapa de férias'!$H$27),AND(AC$98&gt;='Mapa de férias'!$I$27,AC$98&lt;='Mapa de férias'!$J$27))),"F",""))</f>
        <v/>
      </c>
      <c r="AD117" s="44">
        <f>IF(OR($B117="",AD$98=""),"",IF(AND(NETWORKDAYS(AD$98,AD$98,'Feriados'!$F$7:$F$22)=1,OR(AND(AD$98&gt;='Mapa de férias'!$E$27,AD$98&lt;='Mapa de férias'!$F$27),AND(AD$98&gt;='Mapa de férias'!$G$27,AD$98&lt;='Mapa de férias'!$H$27),AND(AD$98&gt;='Mapa de férias'!$I$27,AD$98&lt;='Mapa de férias'!$J$27))),"F",""))</f>
        <v/>
      </c>
      <c r="AE117" s="44">
        <f>IF(OR($B117="",AE$98=""),"",IF(AND(NETWORKDAYS(AE$98,AE$98,'Feriados'!$F$7:$F$22)=1,OR(AND(AE$98&gt;='Mapa de férias'!$E$27,AE$98&lt;='Mapa de férias'!$F$27),AND(AE$98&gt;='Mapa de férias'!$G$27,AE$98&lt;='Mapa de férias'!$H$27),AND(AE$98&gt;='Mapa de férias'!$I$27,AE$98&lt;='Mapa de férias'!$J$27))),"F",""))</f>
        <v/>
      </c>
      <c r="AF117" s="44">
        <f>IF(OR($B117="",AF$98=""),"",IF(AND(NETWORKDAYS(AF$98,AF$98,'Feriados'!$F$7:$F$22)=1,OR(AND(AF$98&gt;='Mapa de férias'!$E$27,AF$98&lt;='Mapa de férias'!$F$27),AND(AF$98&gt;='Mapa de férias'!$G$27,AF$98&lt;='Mapa de férias'!$H$27),AND(AF$98&gt;='Mapa de férias'!$I$27,AF$98&lt;='Mapa de férias'!$J$27))),"F",""))</f>
        <v/>
      </c>
      <c r="AG117" s="44">
        <f>IF(OR($B117="",AG$98=""),"",IF(AND(NETWORKDAYS(AG$98,AG$98,'Feriados'!$F$7:$F$22)=1,OR(AND(AG$98&gt;='Mapa de férias'!$E$27,AG$98&lt;='Mapa de férias'!$F$27),AND(AG$98&gt;='Mapa de férias'!$G$27,AG$98&lt;='Mapa de férias'!$H$27),AND(AG$98&gt;='Mapa de férias'!$I$27,AG$98&lt;='Mapa de férias'!$J$27))),"F",""))</f>
        <v/>
      </c>
      <c r="AH117" s="45">
        <f>IF($B117="","",COUNTIF(C117:AG117,"F"))</f>
        <v/>
      </c>
    </row>
    <row r="118" ht="15" customHeight="1">
      <c r="A118" s="42" t="n">
        <v>19</v>
      </c>
      <c r="B118" s="43">
        <f>IF('Mapa de férias'!$B$28="","",'Mapa de férias'!$B$28)</f>
        <v/>
      </c>
      <c r="C118" s="44">
        <f>IF(OR($B118="",C$98=""),"",IF(AND(NETWORKDAYS(C$98,C$98,'Feriados'!$F$7:$F$22)=1,OR(AND(C$98&gt;='Mapa de férias'!$E$28,C$98&lt;='Mapa de férias'!$F$28),AND(C$98&gt;='Mapa de férias'!$G$28,C$98&lt;='Mapa de férias'!$H$28),AND(C$98&gt;='Mapa de férias'!$I$28,C$98&lt;='Mapa de férias'!$J$28))),"F",""))</f>
        <v/>
      </c>
      <c r="D118" s="44">
        <f>IF(OR($B118="",D$98=""),"",IF(AND(NETWORKDAYS(D$98,D$98,'Feriados'!$F$7:$F$22)=1,OR(AND(D$98&gt;='Mapa de férias'!$E$28,D$98&lt;='Mapa de férias'!$F$28),AND(D$98&gt;='Mapa de férias'!$G$28,D$98&lt;='Mapa de férias'!$H$28),AND(D$98&gt;='Mapa de férias'!$I$28,D$98&lt;='Mapa de férias'!$J$28))),"F",""))</f>
        <v/>
      </c>
      <c r="E118" s="44">
        <f>IF(OR($B118="",E$98=""),"",IF(AND(NETWORKDAYS(E$98,E$98,'Feriados'!$F$7:$F$22)=1,OR(AND(E$98&gt;='Mapa de férias'!$E$28,E$98&lt;='Mapa de férias'!$F$28),AND(E$98&gt;='Mapa de férias'!$G$28,E$98&lt;='Mapa de férias'!$H$28),AND(E$98&gt;='Mapa de férias'!$I$28,E$98&lt;='Mapa de férias'!$J$28))),"F",""))</f>
        <v/>
      </c>
      <c r="F118" s="44">
        <f>IF(OR($B118="",F$98=""),"",IF(AND(NETWORKDAYS(F$98,F$98,'Feriados'!$F$7:$F$22)=1,OR(AND(F$98&gt;='Mapa de férias'!$E$28,F$98&lt;='Mapa de férias'!$F$28),AND(F$98&gt;='Mapa de férias'!$G$28,F$98&lt;='Mapa de férias'!$H$28),AND(F$98&gt;='Mapa de férias'!$I$28,F$98&lt;='Mapa de férias'!$J$28))),"F",""))</f>
        <v/>
      </c>
      <c r="G118" s="44">
        <f>IF(OR($B118="",G$98=""),"",IF(AND(NETWORKDAYS(G$98,G$98,'Feriados'!$F$7:$F$22)=1,OR(AND(G$98&gt;='Mapa de férias'!$E$28,G$98&lt;='Mapa de férias'!$F$28),AND(G$98&gt;='Mapa de férias'!$G$28,G$98&lt;='Mapa de férias'!$H$28),AND(G$98&gt;='Mapa de férias'!$I$28,G$98&lt;='Mapa de férias'!$J$28))),"F",""))</f>
        <v/>
      </c>
      <c r="H118" s="44">
        <f>IF(OR($B118="",H$98=""),"",IF(AND(NETWORKDAYS(H$98,H$98,'Feriados'!$F$7:$F$22)=1,OR(AND(H$98&gt;='Mapa de férias'!$E$28,H$98&lt;='Mapa de férias'!$F$28),AND(H$98&gt;='Mapa de férias'!$G$28,H$98&lt;='Mapa de férias'!$H$28),AND(H$98&gt;='Mapa de férias'!$I$28,H$98&lt;='Mapa de férias'!$J$28))),"F",""))</f>
        <v/>
      </c>
      <c r="I118" s="44">
        <f>IF(OR($B118="",I$98=""),"",IF(AND(NETWORKDAYS(I$98,I$98,'Feriados'!$F$7:$F$22)=1,OR(AND(I$98&gt;='Mapa de férias'!$E$28,I$98&lt;='Mapa de férias'!$F$28),AND(I$98&gt;='Mapa de férias'!$G$28,I$98&lt;='Mapa de férias'!$H$28),AND(I$98&gt;='Mapa de férias'!$I$28,I$98&lt;='Mapa de férias'!$J$28))),"F",""))</f>
        <v/>
      </c>
      <c r="J118" s="44">
        <f>IF(OR($B118="",J$98=""),"",IF(AND(NETWORKDAYS(J$98,J$98,'Feriados'!$F$7:$F$22)=1,OR(AND(J$98&gt;='Mapa de férias'!$E$28,J$98&lt;='Mapa de férias'!$F$28),AND(J$98&gt;='Mapa de férias'!$G$28,J$98&lt;='Mapa de férias'!$H$28),AND(J$98&gt;='Mapa de férias'!$I$28,J$98&lt;='Mapa de férias'!$J$28))),"F",""))</f>
        <v/>
      </c>
      <c r="K118" s="44">
        <f>IF(OR($B118="",K$98=""),"",IF(AND(NETWORKDAYS(K$98,K$98,'Feriados'!$F$7:$F$22)=1,OR(AND(K$98&gt;='Mapa de férias'!$E$28,K$98&lt;='Mapa de férias'!$F$28),AND(K$98&gt;='Mapa de férias'!$G$28,K$98&lt;='Mapa de férias'!$H$28),AND(K$98&gt;='Mapa de férias'!$I$28,K$98&lt;='Mapa de férias'!$J$28))),"F",""))</f>
        <v/>
      </c>
      <c r="L118" s="44">
        <f>IF(OR($B118="",L$98=""),"",IF(AND(NETWORKDAYS(L$98,L$98,'Feriados'!$F$7:$F$22)=1,OR(AND(L$98&gt;='Mapa de férias'!$E$28,L$98&lt;='Mapa de férias'!$F$28),AND(L$98&gt;='Mapa de férias'!$G$28,L$98&lt;='Mapa de férias'!$H$28),AND(L$98&gt;='Mapa de férias'!$I$28,L$98&lt;='Mapa de férias'!$J$28))),"F",""))</f>
        <v/>
      </c>
      <c r="M118" s="44">
        <f>IF(OR($B118="",M$98=""),"",IF(AND(NETWORKDAYS(M$98,M$98,'Feriados'!$F$7:$F$22)=1,OR(AND(M$98&gt;='Mapa de férias'!$E$28,M$98&lt;='Mapa de férias'!$F$28),AND(M$98&gt;='Mapa de férias'!$G$28,M$98&lt;='Mapa de férias'!$H$28),AND(M$98&gt;='Mapa de férias'!$I$28,M$98&lt;='Mapa de férias'!$J$28))),"F",""))</f>
        <v/>
      </c>
      <c r="N118" s="44">
        <f>IF(OR($B118="",N$98=""),"",IF(AND(NETWORKDAYS(N$98,N$98,'Feriados'!$F$7:$F$22)=1,OR(AND(N$98&gt;='Mapa de férias'!$E$28,N$98&lt;='Mapa de férias'!$F$28),AND(N$98&gt;='Mapa de férias'!$G$28,N$98&lt;='Mapa de férias'!$H$28),AND(N$98&gt;='Mapa de férias'!$I$28,N$98&lt;='Mapa de férias'!$J$28))),"F",""))</f>
        <v/>
      </c>
      <c r="O118" s="44">
        <f>IF(OR($B118="",O$98=""),"",IF(AND(NETWORKDAYS(O$98,O$98,'Feriados'!$F$7:$F$22)=1,OR(AND(O$98&gt;='Mapa de férias'!$E$28,O$98&lt;='Mapa de férias'!$F$28),AND(O$98&gt;='Mapa de férias'!$G$28,O$98&lt;='Mapa de férias'!$H$28),AND(O$98&gt;='Mapa de férias'!$I$28,O$98&lt;='Mapa de férias'!$J$28))),"F",""))</f>
        <v/>
      </c>
      <c r="P118" s="44">
        <f>IF(OR($B118="",P$98=""),"",IF(AND(NETWORKDAYS(P$98,P$98,'Feriados'!$F$7:$F$22)=1,OR(AND(P$98&gt;='Mapa de férias'!$E$28,P$98&lt;='Mapa de férias'!$F$28),AND(P$98&gt;='Mapa de férias'!$G$28,P$98&lt;='Mapa de férias'!$H$28),AND(P$98&gt;='Mapa de férias'!$I$28,P$98&lt;='Mapa de férias'!$J$28))),"F",""))</f>
        <v/>
      </c>
      <c r="Q118" s="44">
        <f>IF(OR($B118="",Q$98=""),"",IF(AND(NETWORKDAYS(Q$98,Q$98,'Feriados'!$F$7:$F$22)=1,OR(AND(Q$98&gt;='Mapa de férias'!$E$28,Q$98&lt;='Mapa de férias'!$F$28),AND(Q$98&gt;='Mapa de férias'!$G$28,Q$98&lt;='Mapa de férias'!$H$28),AND(Q$98&gt;='Mapa de férias'!$I$28,Q$98&lt;='Mapa de férias'!$J$28))),"F",""))</f>
        <v/>
      </c>
      <c r="R118" s="44">
        <f>IF(OR($B118="",R$98=""),"",IF(AND(NETWORKDAYS(R$98,R$98,'Feriados'!$F$7:$F$22)=1,OR(AND(R$98&gt;='Mapa de férias'!$E$28,R$98&lt;='Mapa de férias'!$F$28),AND(R$98&gt;='Mapa de férias'!$G$28,R$98&lt;='Mapa de férias'!$H$28),AND(R$98&gt;='Mapa de férias'!$I$28,R$98&lt;='Mapa de férias'!$J$28))),"F",""))</f>
        <v/>
      </c>
      <c r="S118" s="44">
        <f>IF(OR($B118="",S$98=""),"",IF(AND(NETWORKDAYS(S$98,S$98,'Feriados'!$F$7:$F$22)=1,OR(AND(S$98&gt;='Mapa de férias'!$E$28,S$98&lt;='Mapa de férias'!$F$28),AND(S$98&gt;='Mapa de férias'!$G$28,S$98&lt;='Mapa de férias'!$H$28),AND(S$98&gt;='Mapa de férias'!$I$28,S$98&lt;='Mapa de férias'!$J$28))),"F",""))</f>
        <v/>
      </c>
      <c r="T118" s="44">
        <f>IF(OR($B118="",T$98=""),"",IF(AND(NETWORKDAYS(T$98,T$98,'Feriados'!$F$7:$F$22)=1,OR(AND(T$98&gt;='Mapa de férias'!$E$28,T$98&lt;='Mapa de férias'!$F$28),AND(T$98&gt;='Mapa de férias'!$G$28,T$98&lt;='Mapa de férias'!$H$28),AND(T$98&gt;='Mapa de férias'!$I$28,T$98&lt;='Mapa de férias'!$J$28))),"F",""))</f>
        <v/>
      </c>
      <c r="U118" s="44">
        <f>IF(OR($B118="",U$98=""),"",IF(AND(NETWORKDAYS(U$98,U$98,'Feriados'!$F$7:$F$22)=1,OR(AND(U$98&gt;='Mapa de férias'!$E$28,U$98&lt;='Mapa de férias'!$F$28),AND(U$98&gt;='Mapa de férias'!$G$28,U$98&lt;='Mapa de férias'!$H$28),AND(U$98&gt;='Mapa de férias'!$I$28,U$98&lt;='Mapa de férias'!$J$28))),"F",""))</f>
        <v/>
      </c>
      <c r="V118" s="44">
        <f>IF(OR($B118="",V$98=""),"",IF(AND(NETWORKDAYS(V$98,V$98,'Feriados'!$F$7:$F$22)=1,OR(AND(V$98&gt;='Mapa de férias'!$E$28,V$98&lt;='Mapa de férias'!$F$28),AND(V$98&gt;='Mapa de férias'!$G$28,V$98&lt;='Mapa de férias'!$H$28),AND(V$98&gt;='Mapa de férias'!$I$28,V$98&lt;='Mapa de férias'!$J$28))),"F",""))</f>
        <v/>
      </c>
      <c r="W118" s="44">
        <f>IF(OR($B118="",W$98=""),"",IF(AND(NETWORKDAYS(W$98,W$98,'Feriados'!$F$7:$F$22)=1,OR(AND(W$98&gt;='Mapa de férias'!$E$28,W$98&lt;='Mapa de férias'!$F$28),AND(W$98&gt;='Mapa de férias'!$G$28,W$98&lt;='Mapa de férias'!$H$28),AND(W$98&gt;='Mapa de férias'!$I$28,W$98&lt;='Mapa de férias'!$J$28))),"F",""))</f>
        <v/>
      </c>
      <c r="X118" s="44">
        <f>IF(OR($B118="",X$98=""),"",IF(AND(NETWORKDAYS(X$98,X$98,'Feriados'!$F$7:$F$22)=1,OR(AND(X$98&gt;='Mapa de férias'!$E$28,X$98&lt;='Mapa de férias'!$F$28),AND(X$98&gt;='Mapa de férias'!$G$28,X$98&lt;='Mapa de férias'!$H$28),AND(X$98&gt;='Mapa de férias'!$I$28,X$98&lt;='Mapa de férias'!$J$28))),"F",""))</f>
        <v/>
      </c>
      <c r="Y118" s="44">
        <f>IF(OR($B118="",Y$98=""),"",IF(AND(NETWORKDAYS(Y$98,Y$98,'Feriados'!$F$7:$F$22)=1,OR(AND(Y$98&gt;='Mapa de férias'!$E$28,Y$98&lt;='Mapa de férias'!$F$28),AND(Y$98&gt;='Mapa de férias'!$G$28,Y$98&lt;='Mapa de férias'!$H$28),AND(Y$98&gt;='Mapa de férias'!$I$28,Y$98&lt;='Mapa de férias'!$J$28))),"F",""))</f>
        <v/>
      </c>
      <c r="Z118" s="44">
        <f>IF(OR($B118="",Z$98=""),"",IF(AND(NETWORKDAYS(Z$98,Z$98,'Feriados'!$F$7:$F$22)=1,OR(AND(Z$98&gt;='Mapa de férias'!$E$28,Z$98&lt;='Mapa de férias'!$F$28),AND(Z$98&gt;='Mapa de férias'!$G$28,Z$98&lt;='Mapa de férias'!$H$28),AND(Z$98&gt;='Mapa de férias'!$I$28,Z$98&lt;='Mapa de férias'!$J$28))),"F",""))</f>
        <v/>
      </c>
      <c r="AA118" s="44">
        <f>IF(OR($B118="",AA$98=""),"",IF(AND(NETWORKDAYS(AA$98,AA$98,'Feriados'!$F$7:$F$22)=1,OR(AND(AA$98&gt;='Mapa de férias'!$E$28,AA$98&lt;='Mapa de férias'!$F$28),AND(AA$98&gt;='Mapa de férias'!$G$28,AA$98&lt;='Mapa de férias'!$H$28),AND(AA$98&gt;='Mapa de férias'!$I$28,AA$98&lt;='Mapa de férias'!$J$28))),"F",""))</f>
        <v/>
      </c>
      <c r="AB118" s="44">
        <f>IF(OR($B118="",AB$98=""),"",IF(AND(NETWORKDAYS(AB$98,AB$98,'Feriados'!$F$7:$F$22)=1,OR(AND(AB$98&gt;='Mapa de férias'!$E$28,AB$98&lt;='Mapa de férias'!$F$28),AND(AB$98&gt;='Mapa de férias'!$G$28,AB$98&lt;='Mapa de férias'!$H$28),AND(AB$98&gt;='Mapa de férias'!$I$28,AB$98&lt;='Mapa de férias'!$J$28))),"F",""))</f>
        <v/>
      </c>
      <c r="AC118" s="44">
        <f>IF(OR($B118="",AC$98=""),"",IF(AND(NETWORKDAYS(AC$98,AC$98,'Feriados'!$F$7:$F$22)=1,OR(AND(AC$98&gt;='Mapa de férias'!$E$28,AC$98&lt;='Mapa de férias'!$F$28),AND(AC$98&gt;='Mapa de férias'!$G$28,AC$98&lt;='Mapa de férias'!$H$28),AND(AC$98&gt;='Mapa de férias'!$I$28,AC$98&lt;='Mapa de férias'!$J$28))),"F",""))</f>
        <v/>
      </c>
      <c r="AD118" s="44">
        <f>IF(OR($B118="",AD$98=""),"",IF(AND(NETWORKDAYS(AD$98,AD$98,'Feriados'!$F$7:$F$22)=1,OR(AND(AD$98&gt;='Mapa de férias'!$E$28,AD$98&lt;='Mapa de férias'!$F$28),AND(AD$98&gt;='Mapa de férias'!$G$28,AD$98&lt;='Mapa de férias'!$H$28),AND(AD$98&gt;='Mapa de férias'!$I$28,AD$98&lt;='Mapa de férias'!$J$28))),"F",""))</f>
        <v/>
      </c>
      <c r="AE118" s="44">
        <f>IF(OR($B118="",AE$98=""),"",IF(AND(NETWORKDAYS(AE$98,AE$98,'Feriados'!$F$7:$F$22)=1,OR(AND(AE$98&gt;='Mapa de férias'!$E$28,AE$98&lt;='Mapa de férias'!$F$28),AND(AE$98&gt;='Mapa de férias'!$G$28,AE$98&lt;='Mapa de férias'!$H$28),AND(AE$98&gt;='Mapa de férias'!$I$28,AE$98&lt;='Mapa de férias'!$J$28))),"F",""))</f>
        <v/>
      </c>
      <c r="AF118" s="44">
        <f>IF(OR($B118="",AF$98=""),"",IF(AND(NETWORKDAYS(AF$98,AF$98,'Feriados'!$F$7:$F$22)=1,OR(AND(AF$98&gt;='Mapa de férias'!$E$28,AF$98&lt;='Mapa de férias'!$F$28),AND(AF$98&gt;='Mapa de férias'!$G$28,AF$98&lt;='Mapa de férias'!$H$28),AND(AF$98&gt;='Mapa de férias'!$I$28,AF$98&lt;='Mapa de férias'!$J$28))),"F",""))</f>
        <v/>
      </c>
      <c r="AG118" s="44">
        <f>IF(OR($B118="",AG$98=""),"",IF(AND(NETWORKDAYS(AG$98,AG$98,'Feriados'!$F$7:$F$22)=1,OR(AND(AG$98&gt;='Mapa de férias'!$E$28,AG$98&lt;='Mapa de férias'!$F$28),AND(AG$98&gt;='Mapa de férias'!$G$28,AG$98&lt;='Mapa de férias'!$H$28),AND(AG$98&gt;='Mapa de férias'!$I$28,AG$98&lt;='Mapa de férias'!$J$28))),"F",""))</f>
        <v/>
      </c>
      <c r="AH118" s="45">
        <f>IF($B118="","",COUNTIF(C118:AG118,"F"))</f>
        <v/>
      </c>
    </row>
    <row r="119" ht="15" customHeight="1">
      <c r="A119" s="42" t="n">
        <v>20</v>
      </c>
      <c r="B119" s="43">
        <f>IF('Mapa de férias'!$B$29="","",'Mapa de férias'!$B$29)</f>
        <v/>
      </c>
      <c r="C119" s="44">
        <f>IF(OR($B119="",C$98=""),"",IF(AND(NETWORKDAYS(C$98,C$98,'Feriados'!$F$7:$F$22)=1,OR(AND(C$98&gt;='Mapa de férias'!$E$29,C$98&lt;='Mapa de férias'!$F$29),AND(C$98&gt;='Mapa de férias'!$G$29,C$98&lt;='Mapa de férias'!$H$29),AND(C$98&gt;='Mapa de férias'!$I$29,C$98&lt;='Mapa de férias'!$J$29))),"F",""))</f>
        <v/>
      </c>
      <c r="D119" s="44">
        <f>IF(OR($B119="",D$98=""),"",IF(AND(NETWORKDAYS(D$98,D$98,'Feriados'!$F$7:$F$22)=1,OR(AND(D$98&gt;='Mapa de férias'!$E$29,D$98&lt;='Mapa de férias'!$F$29),AND(D$98&gt;='Mapa de férias'!$G$29,D$98&lt;='Mapa de férias'!$H$29),AND(D$98&gt;='Mapa de férias'!$I$29,D$98&lt;='Mapa de férias'!$J$29))),"F",""))</f>
        <v/>
      </c>
      <c r="E119" s="44">
        <f>IF(OR($B119="",E$98=""),"",IF(AND(NETWORKDAYS(E$98,E$98,'Feriados'!$F$7:$F$22)=1,OR(AND(E$98&gt;='Mapa de férias'!$E$29,E$98&lt;='Mapa de férias'!$F$29),AND(E$98&gt;='Mapa de férias'!$G$29,E$98&lt;='Mapa de férias'!$H$29),AND(E$98&gt;='Mapa de férias'!$I$29,E$98&lt;='Mapa de férias'!$J$29))),"F",""))</f>
        <v/>
      </c>
      <c r="F119" s="44">
        <f>IF(OR($B119="",F$98=""),"",IF(AND(NETWORKDAYS(F$98,F$98,'Feriados'!$F$7:$F$22)=1,OR(AND(F$98&gt;='Mapa de férias'!$E$29,F$98&lt;='Mapa de férias'!$F$29),AND(F$98&gt;='Mapa de férias'!$G$29,F$98&lt;='Mapa de férias'!$H$29),AND(F$98&gt;='Mapa de férias'!$I$29,F$98&lt;='Mapa de férias'!$J$29))),"F",""))</f>
        <v/>
      </c>
      <c r="G119" s="44">
        <f>IF(OR($B119="",G$98=""),"",IF(AND(NETWORKDAYS(G$98,G$98,'Feriados'!$F$7:$F$22)=1,OR(AND(G$98&gt;='Mapa de férias'!$E$29,G$98&lt;='Mapa de férias'!$F$29),AND(G$98&gt;='Mapa de férias'!$G$29,G$98&lt;='Mapa de férias'!$H$29),AND(G$98&gt;='Mapa de férias'!$I$29,G$98&lt;='Mapa de férias'!$J$29))),"F",""))</f>
        <v/>
      </c>
      <c r="H119" s="44">
        <f>IF(OR($B119="",H$98=""),"",IF(AND(NETWORKDAYS(H$98,H$98,'Feriados'!$F$7:$F$22)=1,OR(AND(H$98&gt;='Mapa de férias'!$E$29,H$98&lt;='Mapa de férias'!$F$29),AND(H$98&gt;='Mapa de férias'!$G$29,H$98&lt;='Mapa de férias'!$H$29),AND(H$98&gt;='Mapa de férias'!$I$29,H$98&lt;='Mapa de férias'!$J$29))),"F",""))</f>
        <v/>
      </c>
      <c r="I119" s="44">
        <f>IF(OR($B119="",I$98=""),"",IF(AND(NETWORKDAYS(I$98,I$98,'Feriados'!$F$7:$F$22)=1,OR(AND(I$98&gt;='Mapa de férias'!$E$29,I$98&lt;='Mapa de férias'!$F$29),AND(I$98&gt;='Mapa de férias'!$G$29,I$98&lt;='Mapa de férias'!$H$29),AND(I$98&gt;='Mapa de férias'!$I$29,I$98&lt;='Mapa de férias'!$J$29))),"F",""))</f>
        <v/>
      </c>
      <c r="J119" s="44">
        <f>IF(OR($B119="",J$98=""),"",IF(AND(NETWORKDAYS(J$98,J$98,'Feriados'!$F$7:$F$22)=1,OR(AND(J$98&gt;='Mapa de férias'!$E$29,J$98&lt;='Mapa de férias'!$F$29),AND(J$98&gt;='Mapa de férias'!$G$29,J$98&lt;='Mapa de férias'!$H$29),AND(J$98&gt;='Mapa de férias'!$I$29,J$98&lt;='Mapa de férias'!$J$29))),"F",""))</f>
        <v/>
      </c>
      <c r="K119" s="44">
        <f>IF(OR($B119="",K$98=""),"",IF(AND(NETWORKDAYS(K$98,K$98,'Feriados'!$F$7:$F$22)=1,OR(AND(K$98&gt;='Mapa de férias'!$E$29,K$98&lt;='Mapa de férias'!$F$29),AND(K$98&gt;='Mapa de férias'!$G$29,K$98&lt;='Mapa de férias'!$H$29),AND(K$98&gt;='Mapa de férias'!$I$29,K$98&lt;='Mapa de férias'!$J$29))),"F",""))</f>
        <v/>
      </c>
      <c r="L119" s="44">
        <f>IF(OR($B119="",L$98=""),"",IF(AND(NETWORKDAYS(L$98,L$98,'Feriados'!$F$7:$F$22)=1,OR(AND(L$98&gt;='Mapa de férias'!$E$29,L$98&lt;='Mapa de férias'!$F$29),AND(L$98&gt;='Mapa de férias'!$G$29,L$98&lt;='Mapa de férias'!$H$29),AND(L$98&gt;='Mapa de férias'!$I$29,L$98&lt;='Mapa de férias'!$J$29))),"F",""))</f>
        <v/>
      </c>
      <c r="M119" s="44">
        <f>IF(OR($B119="",M$98=""),"",IF(AND(NETWORKDAYS(M$98,M$98,'Feriados'!$F$7:$F$22)=1,OR(AND(M$98&gt;='Mapa de férias'!$E$29,M$98&lt;='Mapa de férias'!$F$29),AND(M$98&gt;='Mapa de férias'!$G$29,M$98&lt;='Mapa de férias'!$H$29),AND(M$98&gt;='Mapa de férias'!$I$29,M$98&lt;='Mapa de férias'!$J$29))),"F",""))</f>
        <v/>
      </c>
      <c r="N119" s="44">
        <f>IF(OR($B119="",N$98=""),"",IF(AND(NETWORKDAYS(N$98,N$98,'Feriados'!$F$7:$F$22)=1,OR(AND(N$98&gt;='Mapa de férias'!$E$29,N$98&lt;='Mapa de férias'!$F$29),AND(N$98&gt;='Mapa de férias'!$G$29,N$98&lt;='Mapa de férias'!$H$29),AND(N$98&gt;='Mapa de férias'!$I$29,N$98&lt;='Mapa de férias'!$J$29))),"F",""))</f>
        <v/>
      </c>
      <c r="O119" s="44">
        <f>IF(OR($B119="",O$98=""),"",IF(AND(NETWORKDAYS(O$98,O$98,'Feriados'!$F$7:$F$22)=1,OR(AND(O$98&gt;='Mapa de férias'!$E$29,O$98&lt;='Mapa de férias'!$F$29),AND(O$98&gt;='Mapa de férias'!$G$29,O$98&lt;='Mapa de férias'!$H$29),AND(O$98&gt;='Mapa de férias'!$I$29,O$98&lt;='Mapa de férias'!$J$29))),"F",""))</f>
        <v/>
      </c>
      <c r="P119" s="44">
        <f>IF(OR($B119="",P$98=""),"",IF(AND(NETWORKDAYS(P$98,P$98,'Feriados'!$F$7:$F$22)=1,OR(AND(P$98&gt;='Mapa de férias'!$E$29,P$98&lt;='Mapa de férias'!$F$29),AND(P$98&gt;='Mapa de férias'!$G$29,P$98&lt;='Mapa de férias'!$H$29),AND(P$98&gt;='Mapa de férias'!$I$29,P$98&lt;='Mapa de férias'!$J$29))),"F",""))</f>
        <v/>
      </c>
      <c r="Q119" s="44">
        <f>IF(OR($B119="",Q$98=""),"",IF(AND(NETWORKDAYS(Q$98,Q$98,'Feriados'!$F$7:$F$22)=1,OR(AND(Q$98&gt;='Mapa de férias'!$E$29,Q$98&lt;='Mapa de férias'!$F$29),AND(Q$98&gt;='Mapa de férias'!$G$29,Q$98&lt;='Mapa de férias'!$H$29),AND(Q$98&gt;='Mapa de férias'!$I$29,Q$98&lt;='Mapa de férias'!$J$29))),"F",""))</f>
        <v/>
      </c>
      <c r="R119" s="44">
        <f>IF(OR($B119="",R$98=""),"",IF(AND(NETWORKDAYS(R$98,R$98,'Feriados'!$F$7:$F$22)=1,OR(AND(R$98&gt;='Mapa de férias'!$E$29,R$98&lt;='Mapa de férias'!$F$29),AND(R$98&gt;='Mapa de férias'!$G$29,R$98&lt;='Mapa de férias'!$H$29),AND(R$98&gt;='Mapa de férias'!$I$29,R$98&lt;='Mapa de férias'!$J$29))),"F",""))</f>
        <v/>
      </c>
      <c r="S119" s="44">
        <f>IF(OR($B119="",S$98=""),"",IF(AND(NETWORKDAYS(S$98,S$98,'Feriados'!$F$7:$F$22)=1,OR(AND(S$98&gt;='Mapa de férias'!$E$29,S$98&lt;='Mapa de férias'!$F$29),AND(S$98&gt;='Mapa de férias'!$G$29,S$98&lt;='Mapa de férias'!$H$29),AND(S$98&gt;='Mapa de férias'!$I$29,S$98&lt;='Mapa de férias'!$J$29))),"F",""))</f>
        <v/>
      </c>
      <c r="T119" s="44">
        <f>IF(OR($B119="",T$98=""),"",IF(AND(NETWORKDAYS(T$98,T$98,'Feriados'!$F$7:$F$22)=1,OR(AND(T$98&gt;='Mapa de férias'!$E$29,T$98&lt;='Mapa de férias'!$F$29),AND(T$98&gt;='Mapa de férias'!$G$29,T$98&lt;='Mapa de férias'!$H$29),AND(T$98&gt;='Mapa de férias'!$I$29,T$98&lt;='Mapa de férias'!$J$29))),"F",""))</f>
        <v/>
      </c>
      <c r="U119" s="44">
        <f>IF(OR($B119="",U$98=""),"",IF(AND(NETWORKDAYS(U$98,U$98,'Feriados'!$F$7:$F$22)=1,OR(AND(U$98&gt;='Mapa de férias'!$E$29,U$98&lt;='Mapa de férias'!$F$29),AND(U$98&gt;='Mapa de férias'!$G$29,U$98&lt;='Mapa de férias'!$H$29),AND(U$98&gt;='Mapa de férias'!$I$29,U$98&lt;='Mapa de férias'!$J$29))),"F",""))</f>
        <v/>
      </c>
      <c r="V119" s="44">
        <f>IF(OR($B119="",V$98=""),"",IF(AND(NETWORKDAYS(V$98,V$98,'Feriados'!$F$7:$F$22)=1,OR(AND(V$98&gt;='Mapa de férias'!$E$29,V$98&lt;='Mapa de férias'!$F$29),AND(V$98&gt;='Mapa de férias'!$G$29,V$98&lt;='Mapa de férias'!$H$29),AND(V$98&gt;='Mapa de férias'!$I$29,V$98&lt;='Mapa de férias'!$J$29))),"F",""))</f>
        <v/>
      </c>
      <c r="W119" s="44">
        <f>IF(OR($B119="",W$98=""),"",IF(AND(NETWORKDAYS(W$98,W$98,'Feriados'!$F$7:$F$22)=1,OR(AND(W$98&gt;='Mapa de férias'!$E$29,W$98&lt;='Mapa de férias'!$F$29),AND(W$98&gt;='Mapa de férias'!$G$29,W$98&lt;='Mapa de férias'!$H$29),AND(W$98&gt;='Mapa de férias'!$I$29,W$98&lt;='Mapa de férias'!$J$29))),"F",""))</f>
        <v/>
      </c>
      <c r="X119" s="44">
        <f>IF(OR($B119="",X$98=""),"",IF(AND(NETWORKDAYS(X$98,X$98,'Feriados'!$F$7:$F$22)=1,OR(AND(X$98&gt;='Mapa de férias'!$E$29,X$98&lt;='Mapa de férias'!$F$29),AND(X$98&gt;='Mapa de férias'!$G$29,X$98&lt;='Mapa de férias'!$H$29),AND(X$98&gt;='Mapa de férias'!$I$29,X$98&lt;='Mapa de férias'!$J$29))),"F",""))</f>
        <v/>
      </c>
      <c r="Y119" s="44">
        <f>IF(OR($B119="",Y$98=""),"",IF(AND(NETWORKDAYS(Y$98,Y$98,'Feriados'!$F$7:$F$22)=1,OR(AND(Y$98&gt;='Mapa de férias'!$E$29,Y$98&lt;='Mapa de férias'!$F$29),AND(Y$98&gt;='Mapa de férias'!$G$29,Y$98&lt;='Mapa de férias'!$H$29),AND(Y$98&gt;='Mapa de férias'!$I$29,Y$98&lt;='Mapa de férias'!$J$29))),"F",""))</f>
        <v/>
      </c>
      <c r="Z119" s="44">
        <f>IF(OR($B119="",Z$98=""),"",IF(AND(NETWORKDAYS(Z$98,Z$98,'Feriados'!$F$7:$F$22)=1,OR(AND(Z$98&gt;='Mapa de férias'!$E$29,Z$98&lt;='Mapa de férias'!$F$29),AND(Z$98&gt;='Mapa de férias'!$G$29,Z$98&lt;='Mapa de férias'!$H$29),AND(Z$98&gt;='Mapa de férias'!$I$29,Z$98&lt;='Mapa de férias'!$J$29))),"F",""))</f>
        <v/>
      </c>
      <c r="AA119" s="44">
        <f>IF(OR($B119="",AA$98=""),"",IF(AND(NETWORKDAYS(AA$98,AA$98,'Feriados'!$F$7:$F$22)=1,OR(AND(AA$98&gt;='Mapa de férias'!$E$29,AA$98&lt;='Mapa de férias'!$F$29),AND(AA$98&gt;='Mapa de férias'!$G$29,AA$98&lt;='Mapa de férias'!$H$29),AND(AA$98&gt;='Mapa de férias'!$I$29,AA$98&lt;='Mapa de férias'!$J$29))),"F",""))</f>
        <v/>
      </c>
      <c r="AB119" s="44">
        <f>IF(OR($B119="",AB$98=""),"",IF(AND(NETWORKDAYS(AB$98,AB$98,'Feriados'!$F$7:$F$22)=1,OR(AND(AB$98&gt;='Mapa de férias'!$E$29,AB$98&lt;='Mapa de férias'!$F$29),AND(AB$98&gt;='Mapa de férias'!$G$29,AB$98&lt;='Mapa de férias'!$H$29),AND(AB$98&gt;='Mapa de férias'!$I$29,AB$98&lt;='Mapa de férias'!$J$29))),"F",""))</f>
        <v/>
      </c>
      <c r="AC119" s="44">
        <f>IF(OR($B119="",AC$98=""),"",IF(AND(NETWORKDAYS(AC$98,AC$98,'Feriados'!$F$7:$F$22)=1,OR(AND(AC$98&gt;='Mapa de férias'!$E$29,AC$98&lt;='Mapa de férias'!$F$29),AND(AC$98&gt;='Mapa de férias'!$G$29,AC$98&lt;='Mapa de férias'!$H$29),AND(AC$98&gt;='Mapa de férias'!$I$29,AC$98&lt;='Mapa de férias'!$J$29))),"F",""))</f>
        <v/>
      </c>
      <c r="AD119" s="44">
        <f>IF(OR($B119="",AD$98=""),"",IF(AND(NETWORKDAYS(AD$98,AD$98,'Feriados'!$F$7:$F$22)=1,OR(AND(AD$98&gt;='Mapa de férias'!$E$29,AD$98&lt;='Mapa de férias'!$F$29),AND(AD$98&gt;='Mapa de férias'!$G$29,AD$98&lt;='Mapa de férias'!$H$29),AND(AD$98&gt;='Mapa de férias'!$I$29,AD$98&lt;='Mapa de férias'!$J$29))),"F",""))</f>
        <v/>
      </c>
      <c r="AE119" s="44">
        <f>IF(OR($B119="",AE$98=""),"",IF(AND(NETWORKDAYS(AE$98,AE$98,'Feriados'!$F$7:$F$22)=1,OR(AND(AE$98&gt;='Mapa de férias'!$E$29,AE$98&lt;='Mapa de férias'!$F$29),AND(AE$98&gt;='Mapa de férias'!$G$29,AE$98&lt;='Mapa de férias'!$H$29),AND(AE$98&gt;='Mapa de férias'!$I$29,AE$98&lt;='Mapa de férias'!$J$29))),"F",""))</f>
        <v/>
      </c>
      <c r="AF119" s="44">
        <f>IF(OR($B119="",AF$98=""),"",IF(AND(NETWORKDAYS(AF$98,AF$98,'Feriados'!$F$7:$F$22)=1,OR(AND(AF$98&gt;='Mapa de férias'!$E$29,AF$98&lt;='Mapa de férias'!$F$29),AND(AF$98&gt;='Mapa de férias'!$G$29,AF$98&lt;='Mapa de férias'!$H$29),AND(AF$98&gt;='Mapa de férias'!$I$29,AF$98&lt;='Mapa de férias'!$J$29))),"F",""))</f>
        <v/>
      </c>
      <c r="AG119" s="44">
        <f>IF(OR($B119="",AG$98=""),"",IF(AND(NETWORKDAYS(AG$98,AG$98,'Feriados'!$F$7:$F$22)=1,OR(AND(AG$98&gt;='Mapa de férias'!$E$29,AG$98&lt;='Mapa de férias'!$F$29),AND(AG$98&gt;='Mapa de férias'!$G$29,AG$98&lt;='Mapa de férias'!$H$29),AND(AG$98&gt;='Mapa de férias'!$I$29,AG$98&lt;='Mapa de férias'!$J$29))),"F",""))</f>
        <v/>
      </c>
      <c r="AH119" s="45">
        <f>IF($B119="","",COUNTIF(C119:AG119,"F"))</f>
        <v/>
      </c>
    </row>
    <row r="120" ht="10" customHeight="1"/>
    <row r="121" ht="17" customHeight="1">
      <c r="A121" s="37">
        <f>DATE('Mapa de férias'!$C$6,6,1)</f>
        <v/>
      </c>
      <c r="C121" s="38">
        <f>IF(1&gt;DAY(DATE('Mapa de férias'!$C$6,6+1,0)),"",DATE('Mapa de férias'!$C$6,6,1))</f>
        <v/>
      </c>
      <c r="D121" s="38">
        <f>IF(2&gt;DAY(DATE('Mapa de férias'!$C$6,6+1,0)),"",DATE('Mapa de férias'!$C$6,6,2))</f>
        <v/>
      </c>
      <c r="E121" s="38">
        <f>IF(3&gt;DAY(DATE('Mapa de férias'!$C$6,6+1,0)),"",DATE('Mapa de férias'!$C$6,6,3))</f>
        <v/>
      </c>
      <c r="F121" s="38">
        <f>IF(4&gt;DAY(DATE('Mapa de férias'!$C$6,6+1,0)),"",DATE('Mapa de férias'!$C$6,6,4))</f>
        <v/>
      </c>
      <c r="G121" s="38">
        <f>IF(5&gt;DAY(DATE('Mapa de férias'!$C$6,6+1,0)),"",DATE('Mapa de férias'!$C$6,6,5))</f>
        <v/>
      </c>
      <c r="H121" s="38">
        <f>IF(6&gt;DAY(DATE('Mapa de férias'!$C$6,6+1,0)),"",DATE('Mapa de férias'!$C$6,6,6))</f>
        <v/>
      </c>
      <c r="I121" s="38">
        <f>IF(7&gt;DAY(DATE('Mapa de férias'!$C$6,6+1,0)),"",DATE('Mapa de férias'!$C$6,6,7))</f>
        <v/>
      </c>
      <c r="J121" s="38">
        <f>IF(8&gt;DAY(DATE('Mapa de férias'!$C$6,6+1,0)),"",DATE('Mapa de férias'!$C$6,6,8))</f>
        <v/>
      </c>
      <c r="K121" s="38">
        <f>IF(9&gt;DAY(DATE('Mapa de férias'!$C$6,6+1,0)),"",DATE('Mapa de férias'!$C$6,6,9))</f>
        <v/>
      </c>
      <c r="L121" s="38">
        <f>IF(10&gt;DAY(DATE('Mapa de férias'!$C$6,6+1,0)),"",DATE('Mapa de férias'!$C$6,6,10))</f>
        <v/>
      </c>
      <c r="M121" s="38">
        <f>IF(11&gt;DAY(DATE('Mapa de férias'!$C$6,6+1,0)),"",DATE('Mapa de férias'!$C$6,6,11))</f>
        <v/>
      </c>
      <c r="N121" s="38">
        <f>IF(12&gt;DAY(DATE('Mapa de férias'!$C$6,6+1,0)),"",DATE('Mapa de férias'!$C$6,6,12))</f>
        <v/>
      </c>
      <c r="O121" s="38">
        <f>IF(13&gt;DAY(DATE('Mapa de férias'!$C$6,6+1,0)),"",DATE('Mapa de férias'!$C$6,6,13))</f>
        <v/>
      </c>
      <c r="P121" s="38">
        <f>IF(14&gt;DAY(DATE('Mapa de férias'!$C$6,6+1,0)),"",DATE('Mapa de férias'!$C$6,6,14))</f>
        <v/>
      </c>
      <c r="Q121" s="38">
        <f>IF(15&gt;DAY(DATE('Mapa de férias'!$C$6,6+1,0)),"",DATE('Mapa de férias'!$C$6,6,15))</f>
        <v/>
      </c>
      <c r="R121" s="38">
        <f>IF(16&gt;DAY(DATE('Mapa de férias'!$C$6,6+1,0)),"",DATE('Mapa de férias'!$C$6,6,16))</f>
        <v/>
      </c>
      <c r="S121" s="38">
        <f>IF(17&gt;DAY(DATE('Mapa de férias'!$C$6,6+1,0)),"",DATE('Mapa de férias'!$C$6,6,17))</f>
        <v/>
      </c>
      <c r="T121" s="38">
        <f>IF(18&gt;DAY(DATE('Mapa de férias'!$C$6,6+1,0)),"",DATE('Mapa de férias'!$C$6,6,18))</f>
        <v/>
      </c>
      <c r="U121" s="38">
        <f>IF(19&gt;DAY(DATE('Mapa de férias'!$C$6,6+1,0)),"",DATE('Mapa de férias'!$C$6,6,19))</f>
        <v/>
      </c>
      <c r="V121" s="38">
        <f>IF(20&gt;DAY(DATE('Mapa de férias'!$C$6,6+1,0)),"",DATE('Mapa de férias'!$C$6,6,20))</f>
        <v/>
      </c>
      <c r="W121" s="38">
        <f>IF(21&gt;DAY(DATE('Mapa de férias'!$C$6,6+1,0)),"",DATE('Mapa de férias'!$C$6,6,21))</f>
        <v/>
      </c>
      <c r="X121" s="38">
        <f>IF(22&gt;DAY(DATE('Mapa de férias'!$C$6,6+1,0)),"",DATE('Mapa de férias'!$C$6,6,22))</f>
        <v/>
      </c>
      <c r="Y121" s="38">
        <f>IF(23&gt;DAY(DATE('Mapa de férias'!$C$6,6+1,0)),"",DATE('Mapa de férias'!$C$6,6,23))</f>
        <v/>
      </c>
      <c r="Z121" s="38">
        <f>IF(24&gt;DAY(DATE('Mapa de férias'!$C$6,6+1,0)),"",DATE('Mapa de férias'!$C$6,6,24))</f>
        <v/>
      </c>
      <c r="AA121" s="38">
        <f>IF(25&gt;DAY(DATE('Mapa de férias'!$C$6,6+1,0)),"",DATE('Mapa de férias'!$C$6,6,25))</f>
        <v/>
      </c>
      <c r="AB121" s="38">
        <f>IF(26&gt;DAY(DATE('Mapa de férias'!$C$6,6+1,0)),"",DATE('Mapa de férias'!$C$6,6,26))</f>
        <v/>
      </c>
      <c r="AC121" s="38">
        <f>IF(27&gt;DAY(DATE('Mapa de férias'!$C$6,6+1,0)),"",DATE('Mapa de férias'!$C$6,6,27))</f>
        <v/>
      </c>
      <c r="AD121" s="38">
        <f>IF(28&gt;DAY(DATE('Mapa de férias'!$C$6,6+1,0)),"",DATE('Mapa de férias'!$C$6,6,28))</f>
        <v/>
      </c>
      <c r="AE121" s="38">
        <f>IF(29&gt;DAY(DATE('Mapa de férias'!$C$6,6+1,0)),"",DATE('Mapa de férias'!$C$6,6,29))</f>
        <v/>
      </c>
      <c r="AF121" s="38">
        <f>IF(30&gt;DAY(DATE('Mapa de férias'!$C$6,6+1,0)),"",DATE('Mapa de férias'!$C$6,6,30))</f>
        <v/>
      </c>
      <c r="AG121" s="38">
        <f>IF(31&gt;DAY(DATE('Mapa de férias'!$C$6,6+1,0)),"",DATE('Mapa de férias'!$C$6,6,31))</f>
        <v/>
      </c>
      <c r="AH121" s="39" t="inlineStr">
        <is>
          <t>Dias</t>
        </is>
      </c>
    </row>
    <row r="122" ht="12" customHeight="1">
      <c r="C122" s="40">
        <f>IF(C121="","",C121)</f>
        <v/>
      </c>
      <c r="D122" s="40">
        <f>IF(D121="","",D121)</f>
        <v/>
      </c>
      <c r="E122" s="40">
        <f>IF(E121="","",E121)</f>
        <v/>
      </c>
      <c r="F122" s="40">
        <f>IF(F121="","",F121)</f>
        <v/>
      </c>
      <c r="G122" s="40">
        <f>IF(G121="","",G121)</f>
        <v/>
      </c>
      <c r="H122" s="40">
        <f>IF(H121="","",H121)</f>
        <v/>
      </c>
      <c r="I122" s="40">
        <f>IF(I121="","",I121)</f>
        <v/>
      </c>
      <c r="J122" s="40">
        <f>IF(J121="","",J121)</f>
        <v/>
      </c>
      <c r="K122" s="40">
        <f>IF(K121="","",K121)</f>
        <v/>
      </c>
      <c r="L122" s="40">
        <f>IF(L121="","",L121)</f>
        <v/>
      </c>
      <c r="M122" s="40">
        <f>IF(M121="","",M121)</f>
        <v/>
      </c>
      <c r="N122" s="40">
        <f>IF(N121="","",N121)</f>
        <v/>
      </c>
      <c r="O122" s="40">
        <f>IF(O121="","",O121)</f>
        <v/>
      </c>
      <c r="P122" s="40">
        <f>IF(P121="","",P121)</f>
        <v/>
      </c>
      <c r="Q122" s="40">
        <f>IF(Q121="","",Q121)</f>
        <v/>
      </c>
      <c r="R122" s="40">
        <f>IF(R121="","",R121)</f>
        <v/>
      </c>
      <c r="S122" s="40">
        <f>IF(S121="","",S121)</f>
        <v/>
      </c>
      <c r="T122" s="40">
        <f>IF(T121="","",T121)</f>
        <v/>
      </c>
      <c r="U122" s="40">
        <f>IF(U121="","",U121)</f>
        <v/>
      </c>
      <c r="V122" s="40">
        <f>IF(V121="","",V121)</f>
        <v/>
      </c>
      <c r="W122" s="40">
        <f>IF(W121="","",W121)</f>
        <v/>
      </c>
      <c r="X122" s="40">
        <f>IF(X121="","",X121)</f>
        <v/>
      </c>
      <c r="Y122" s="40">
        <f>IF(Y121="","",Y121)</f>
        <v/>
      </c>
      <c r="Z122" s="40">
        <f>IF(Z121="","",Z121)</f>
        <v/>
      </c>
      <c r="AA122" s="40">
        <f>IF(AA121="","",AA121)</f>
        <v/>
      </c>
      <c r="AB122" s="40">
        <f>IF(AB121="","",AB121)</f>
        <v/>
      </c>
      <c r="AC122" s="40">
        <f>IF(AC121="","",AC121)</f>
        <v/>
      </c>
      <c r="AD122" s="40">
        <f>IF(AD121="","",AD121)</f>
        <v/>
      </c>
      <c r="AE122" s="40">
        <f>IF(AE121="","",AE121)</f>
        <v/>
      </c>
      <c r="AF122" s="40">
        <f>IF(AF121="","",AF121)</f>
        <v/>
      </c>
      <c r="AG122" s="40">
        <f>IF(AG121="","",AG121)</f>
        <v/>
      </c>
      <c r="AH122" s="41" t="n"/>
    </row>
    <row r="123" ht="15" customHeight="1">
      <c r="A123" s="42" t="n">
        <v>1</v>
      </c>
      <c r="B123" s="43">
        <f>IF('Mapa de férias'!$B$10="","",'Mapa de férias'!$B$10)</f>
        <v/>
      </c>
      <c r="C123" s="44">
        <f>IF(OR($B123="",C$121=""),"",IF(AND(NETWORKDAYS(C$121,C$121,'Feriados'!$F$7:$F$22)=1,OR(AND(C$121&gt;='Mapa de férias'!$E$10,C$121&lt;='Mapa de férias'!$F$10),AND(C$121&gt;='Mapa de férias'!$G$10,C$121&lt;='Mapa de férias'!$H$10),AND(C$121&gt;='Mapa de férias'!$I$10,C$121&lt;='Mapa de férias'!$J$10))),"F",""))</f>
        <v/>
      </c>
      <c r="D123" s="44">
        <f>IF(OR($B123="",D$121=""),"",IF(AND(NETWORKDAYS(D$121,D$121,'Feriados'!$F$7:$F$22)=1,OR(AND(D$121&gt;='Mapa de férias'!$E$10,D$121&lt;='Mapa de férias'!$F$10),AND(D$121&gt;='Mapa de férias'!$G$10,D$121&lt;='Mapa de férias'!$H$10),AND(D$121&gt;='Mapa de férias'!$I$10,D$121&lt;='Mapa de férias'!$J$10))),"F",""))</f>
        <v/>
      </c>
      <c r="E123" s="44">
        <f>IF(OR($B123="",E$121=""),"",IF(AND(NETWORKDAYS(E$121,E$121,'Feriados'!$F$7:$F$22)=1,OR(AND(E$121&gt;='Mapa de férias'!$E$10,E$121&lt;='Mapa de férias'!$F$10),AND(E$121&gt;='Mapa de férias'!$G$10,E$121&lt;='Mapa de férias'!$H$10),AND(E$121&gt;='Mapa de férias'!$I$10,E$121&lt;='Mapa de férias'!$J$10))),"F",""))</f>
        <v/>
      </c>
      <c r="F123" s="44">
        <f>IF(OR($B123="",F$121=""),"",IF(AND(NETWORKDAYS(F$121,F$121,'Feriados'!$F$7:$F$22)=1,OR(AND(F$121&gt;='Mapa de férias'!$E$10,F$121&lt;='Mapa de férias'!$F$10),AND(F$121&gt;='Mapa de férias'!$G$10,F$121&lt;='Mapa de férias'!$H$10),AND(F$121&gt;='Mapa de férias'!$I$10,F$121&lt;='Mapa de férias'!$J$10))),"F",""))</f>
        <v/>
      </c>
      <c r="G123" s="44">
        <f>IF(OR($B123="",G$121=""),"",IF(AND(NETWORKDAYS(G$121,G$121,'Feriados'!$F$7:$F$22)=1,OR(AND(G$121&gt;='Mapa de férias'!$E$10,G$121&lt;='Mapa de férias'!$F$10),AND(G$121&gt;='Mapa de férias'!$G$10,G$121&lt;='Mapa de férias'!$H$10),AND(G$121&gt;='Mapa de férias'!$I$10,G$121&lt;='Mapa de férias'!$J$10))),"F",""))</f>
        <v/>
      </c>
      <c r="H123" s="44">
        <f>IF(OR($B123="",H$121=""),"",IF(AND(NETWORKDAYS(H$121,H$121,'Feriados'!$F$7:$F$22)=1,OR(AND(H$121&gt;='Mapa de férias'!$E$10,H$121&lt;='Mapa de férias'!$F$10),AND(H$121&gt;='Mapa de férias'!$G$10,H$121&lt;='Mapa de férias'!$H$10),AND(H$121&gt;='Mapa de férias'!$I$10,H$121&lt;='Mapa de férias'!$J$10))),"F",""))</f>
        <v/>
      </c>
      <c r="I123" s="44">
        <f>IF(OR($B123="",I$121=""),"",IF(AND(NETWORKDAYS(I$121,I$121,'Feriados'!$F$7:$F$22)=1,OR(AND(I$121&gt;='Mapa de férias'!$E$10,I$121&lt;='Mapa de férias'!$F$10),AND(I$121&gt;='Mapa de férias'!$G$10,I$121&lt;='Mapa de férias'!$H$10),AND(I$121&gt;='Mapa de férias'!$I$10,I$121&lt;='Mapa de férias'!$J$10))),"F",""))</f>
        <v/>
      </c>
      <c r="J123" s="44">
        <f>IF(OR($B123="",J$121=""),"",IF(AND(NETWORKDAYS(J$121,J$121,'Feriados'!$F$7:$F$22)=1,OR(AND(J$121&gt;='Mapa de férias'!$E$10,J$121&lt;='Mapa de férias'!$F$10),AND(J$121&gt;='Mapa de férias'!$G$10,J$121&lt;='Mapa de férias'!$H$10),AND(J$121&gt;='Mapa de férias'!$I$10,J$121&lt;='Mapa de férias'!$J$10))),"F",""))</f>
        <v/>
      </c>
      <c r="K123" s="44">
        <f>IF(OR($B123="",K$121=""),"",IF(AND(NETWORKDAYS(K$121,K$121,'Feriados'!$F$7:$F$22)=1,OR(AND(K$121&gt;='Mapa de férias'!$E$10,K$121&lt;='Mapa de férias'!$F$10),AND(K$121&gt;='Mapa de férias'!$G$10,K$121&lt;='Mapa de férias'!$H$10),AND(K$121&gt;='Mapa de férias'!$I$10,K$121&lt;='Mapa de férias'!$J$10))),"F",""))</f>
        <v/>
      </c>
      <c r="L123" s="44">
        <f>IF(OR($B123="",L$121=""),"",IF(AND(NETWORKDAYS(L$121,L$121,'Feriados'!$F$7:$F$22)=1,OR(AND(L$121&gt;='Mapa de férias'!$E$10,L$121&lt;='Mapa de férias'!$F$10),AND(L$121&gt;='Mapa de férias'!$G$10,L$121&lt;='Mapa de férias'!$H$10),AND(L$121&gt;='Mapa de férias'!$I$10,L$121&lt;='Mapa de férias'!$J$10))),"F",""))</f>
        <v/>
      </c>
      <c r="M123" s="44">
        <f>IF(OR($B123="",M$121=""),"",IF(AND(NETWORKDAYS(M$121,M$121,'Feriados'!$F$7:$F$22)=1,OR(AND(M$121&gt;='Mapa de férias'!$E$10,M$121&lt;='Mapa de férias'!$F$10),AND(M$121&gt;='Mapa de férias'!$G$10,M$121&lt;='Mapa de férias'!$H$10),AND(M$121&gt;='Mapa de férias'!$I$10,M$121&lt;='Mapa de férias'!$J$10))),"F",""))</f>
        <v/>
      </c>
      <c r="N123" s="44">
        <f>IF(OR($B123="",N$121=""),"",IF(AND(NETWORKDAYS(N$121,N$121,'Feriados'!$F$7:$F$22)=1,OR(AND(N$121&gt;='Mapa de férias'!$E$10,N$121&lt;='Mapa de férias'!$F$10),AND(N$121&gt;='Mapa de férias'!$G$10,N$121&lt;='Mapa de férias'!$H$10),AND(N$121&gt;='Mapa de férias'!$I$10,N$121&lt;='Mapa de férias'!$J$10))),"F",""))</f>
        <v/>
      </c>
      <c r="O123" s="44">
        <f>IF(OR($B123="",O$121=""),"",IF(AND(NETWORKDAYS(O$121,O$121,'Feriados'!$F$7:$F$22)=1,OR(AND(O$121&gt;='Mapa de férias'!$E$10,O$121&lt;='Mapa de férias'!$F$10),AND(O$121&gt;='Mapa de férias'!$G$10,O$121&lt;='Mapa de férias'!$H$10),AND(O$121&gt;='Mapa de férias'!$I$10,O$121&lt;='Mapa de férias'!$J$10))),"F",""))</f>
        <v/>
      </c>
      <c r="P123" s="44">
        <f>IF(OR($B123="",P$121=""),"",IF(AND(NETWORKDAYS(P$121,P$121,'Feriados'!$F$7:$F$22)=1,OR(AND(P$121&gt;='Mapa de férias'!$E$10,P$121&lt;='Mapa de férias'!$F$10),AND(P$121&gt;='Mapa de férias'!$G$10,P$121&lt;='Mapa de férias'!$H$10),AND(P$121&gt;='Mapa de férias'!$I$10,P$121&lt;='Mapa de férias'!$J$10))),"F",""))</f>
        <v/>
      </c>
      <c r="Q123" s="44">
        <f>IF(OR($B123="",Q$121=""),"",IF(AND(NETWORKDAYS(Q$121,Q$121,'Feriados'!$F$7:$F$22)=1,OR(AND(Q$121&gt;='Mapa de férias'!$E$10,Q$121&lt;='Mapa de férias'!$F$10),AND(Q$121&gt;='Mapa de férias'!$G$10,Q$121&lt;='Mapa de férias'!$H$10),AND(Q$121&gt;='Mapa de férias'!$I$10,Q$121&lt;='Mapa de férias'!$J$10))),"F",""))</f>
        <v/>
      </c>
      <c r="R123" s="44">
        <f>IF(OR($B123="",R$121=""),"",IF(AND(NETWORKDAYS(R$121,R$121,'Feriados'!$F$7:$F$22)=1,OR(AND(R$121&gt;='Mapa de férias'!$E$10,R$121&lt;='Mapa de férias'!$F$10),AND(R$121&gt;='Mapa de férias'!$G$10,R$121&lt;='Mapa de férias'!$H$10),AND(R$121&gt;='Mapa de férias'!$I$10,R$121&lt;='Mapa de férias'!$J$10))),"F",""))</f>
        <v/>
      </c>
      <c r="S123" s="44">
        <f>IF(OR($B123="",S$121=""),"",IF(AND(NETWORKDAYS(S$121,S$121,'Feriados'!$F$7:$F$22)=1,OR(AND(S$121&gt;='Mapa de férias'!$E$10,S$121&lt;='Mapa de férias'!$F$10),AND(S$121&gt;='Mapa de férias'!$G$10,S$121&lt;='Mapa de férias'!$H$10),AND(S$121&gt;='Mapa de férias'!$I$10,S$121&lt;='Mapa de férias'!$J$10))),"F",""))</f>
        <v/>
      </c>
      <c r="T123" s="44">
        <f>IF(OR($B123="",T$121=""),"",IF(AND(NETWORKDAYS(T$121,T$121,'Feriados'!$F$7:$F$22)=1,OR(AND(T$121&gt;='Mapa de férias'!$E$10,T$121&lt;='Mapa de férias'!$F$10),AND(T$121&gt;='Mapa de férias'!$G$10,T$121&lt;='Mapa de férias'!$H$10),AND(T$121&gt;='Mapa de férias'!$I$10,T$121&lt;='Mapa de férias'!$J$10))),"F",""))</f>
        <v/>
      </c>
      <c r="U123" s="44">
        <f>IF(OR($B123="",U$121=""),"",IF(AND(NETWORKDAYS(U$121,U$121,'Feriados'!$F$7:$F$22)=1,OR(AND(U$121&gt;='Mapa de férias'!$E$10,U$121&lt;='Mapa de férias'!$F$10),AND(U$121&gt;='Mapa de férias'!$G$10,U$121&lt;='Mapa de férias'!$H$10),AND(U$121&gt;='Mapa de férias'!$I$10,U$121&lt;='Mapa de férias'!$J$10))),"F",""))</f>
        <v/>
      </c>
      <c r="V123" s="44">
        <f>IF(OR($B123="",V$121=""),"",IF(AND(NETWORKDAYS(V$121,V$121,'Feriados'!$F$7:$F$22)=1,OR(AND(V$121&gt;='Mapa de férias'!$E$10,V$121&lt;='Mapa de férias'!$F$10),AND(V$121&gt;='Mapa de férias'!$G$10,V$121&lt;='Mapa de férias'!$H$10),AND(V$121&gt;='Mapa de férias'!$I$10,V$121&lt;='Mapa de férias'!$J$10))),"F",""))</f>
        <v/>
      </c>
      <c r="W123" s="44">
        <f>IF(OR($B123="",W$121=""),"",IF(AND(NETWORKDAYS(W$121,W$121,'Feriados'!$F$7:$F$22)=1,OR(AND(W$121&gt;='Mapa de férias'!$E$10,W$121&lt;='Mapa de férias'!$F$10),AND(W$121&gt;='Mapa de férias'!$G$10,W$121&lt;='Mapa de férias'!$H$10),AND(W$121&gt;='Mapa de férias'!$I$10,W$121&lt;='Mapa de férias'!$J$10))),"F",""))</f>
        <v/>
      </c>
      <c r="X123" s="44">
        <f>IF(OR($B123="",X$121=""),"",IF(AND(NETWORKDAYS(X$121,X$121,'Feriados'!$F$7:$F$22)=1,OR(AND(X$121&gt;='Mapa de férias'!$E$10,X$121&lt;='Mapa de férias'!$F$10),AND(X$121&gt;='Mapa de férias'!$G$10,X$121&lt;='Mapa de férias'!$H$10),AND(X$121&gt;='Mapa de férias'!$I$10,X$121&lt;='Mapa de férias'!$J$10))),"F",""))</f>
        <v/>
      </c>
      <c r="Y123" s="44">
        <f>IF(OR($B123="",Y$121=""),"",IF(AND(NETWORKDAYS(Y$121,Y$121,'Feriados'!$F$7:$F$22)=1,OR(AND(Y$121&gt;='Mapa de férias'!$E$10,Y$121&lt;='Mapa de férias'!$F$10),AND(Y$121&gt;='Mapa de férias'!$G$10,Y$121&lt;='Mapa de férias'!$H$10),AND(Y$121&gt;='Mapa de férias'!$I$10,Y$121&lt;='Mapa de férias'!$J$10))),"F",""))</f>
        <v/>
      </c>
      <c r="Z123" s="44">
        <f>IF(OR($B123="",Z$121=""),"",IF(AND(NETWORKDAYS(Z$121,Z$121,'Feriados'!$F$7:$F$22)=1,OR(AND(Z$121&gt;='Mapa de férias'!$E$10,Z$121&lt;='Mapa de férias'!$F$10),AND(Z$121&gt;='Mapa de férias'!$G$10,Z$121&lt;='Mapa de férias'!$H$10),AND(Z$121&gt;='Mapa de férias'!$I$10,Z$121&lt;='Mapa de férias'!$J$10))),"F",""))</f>
        <v/>
      </c>
      <c r="AA123" s="44">
        <f>IF(OR($B123="",AA$121=""),"",IF(AND(NETWORKDAYS(AA$121,AA$121,'Feriados'!$F$7:$F$22)=1,OR(AND(AA$121&gt;='Mapa de férias'!$E$10,AA$121&lt;='Mapa de férias'!$F$10),AND(AA$121&gt;='Mapa de férias'!$G$10,AA$121&lt;='Mapa de férias'!$H$10),AND(AA$121&gt;='Mapa de férias'!$I$10,AA$121&lt;='Mapa de férias'!$J$10))),"F",""))</f>
        <v/>
      </c>
      <c r="AB123" s="44">
        <f>IF(OR($B123="",AB$121=""),"",IF(AND(NETWORKDAYS(AB$121,AB$121,'Feriados'!$F$7:$F$22)=1,OR(AND(AB$121&gt;='Mapa de férias'!$E$10,AB$121&lt;='Mapa de férias'!$F$10),AND(AB$121&gt;='Mapa de férias'!$G$10,AB$121&lt;='Mapa de férias'!$H$10),AND(AB$121&gt;='Mapa de férias'!$I$10,AB$121&lt;='Mapa de férias'!$J$10))),"F",""))</f>
        <v/>
      </c>
      <c r="AC123" s="44">
        <f>IF(OR($B123="",AC$121=""),"",IF(AND(NETWORKDAYS(AC$121,AC$121,'Feriados'!$F$7:$F$22)=1,OR(AND(AC$121&gt;='Mapa de férias'!$E$10,AC$121&lt;='Mapa de férias'!$F$10),AND(AC$121&gt;='Mapa de férias'!$G$10,AC$121&lt;='Mapa de férias'!$H$10),AND(AC$121&gt;='Mapa de férias'!$I$10,AC$121&lt;='Mapa de férias'!$J$10))),"F",""))</f>
        <v/>
      </c>
      <c r="AD123" s="44">
        <f>IF(OR($B123="",AD$121=""),"",IF(AND(NETWORKDAYS(AD$121,AD$121,'Feriados'!$F$7:$F$22)=1,OR(AND(AD$121&gt;='Mapa de férias'!$E$10,AD$121&lt;='Mapa de férias'!$F$10),AND(AD$121&gt;='Mapa de férias'!$G$10,AD$121&lt;='Mapa de férias'!$H$10),AND(AD$121&gt;='Mapa de férias'!$I$10,AD$121&lt;='Mapa de férias'!$J$10))),"F",""))</f>
        <v/>
      </c>
      <c r="AE123" s="44">
        <f>IF(OR($B123="",AE$121=""),"",IF(AND(NETWORKDAYS(AE$121,AE$121,'Feriados'!$F$7:$F$22)=1,OR(AND(AE$121&gt;='Mapa de férias'!$E$10,AE$121&lt;='Mapa de férias'!$F$10),AND(AE$121&gt;='Mapa de férias'!$G$10,AE$121&lt;='Mapa de férias'!$H$10),AND(AE$121&gt;='Mapa de férias'!$I$10,AE$121&lt;='Mapa de férias'!$J$10))),"F",""))</f>
        <v/>
      </c>
      <c r="AF123" s="44">
        <f>IF(OR($B123="",AF$121=""),"",IF(AND(NETWORKDAYS(AF$121,AF$121,'Feriados'!$F$7:$F$22)=1,OR(AND(AF$121&gt;='Mapa de férias'!$E$10,AF$121&lt;='Mapa de férias'!$F$10),AND(AF$121&gt;='Mapa de férias'!$G$10,AF$121&lt;='Mapa de férias'!$H$10),AND(AF$121&gt;='Mapa de férias'!$I$10,AF$121&lt;='Mapa de férias'!$J$10))),"F",""))</f>
        <v/>
      </c>
      <c r="AG123" s="44">
        <f>IF(OR($B123="",AG$121=""),"",IF(AND(NETWORKDAYS(AG$121,AG$121,'Feriados'!$F$7:$F$22)=1,OR(AND(AG$121&gt;='Mapa de férias'!$E$10,AG$121&lt;='Mapa de férias'!$F$10),AND(AG$121&gt;='Mapa de férias'!$G$10,AG$121&lt;='Mapa de férias'!$H$10),AND(AG$121&gt;='Mapa de férias'!$I$10,AG$121&lt;='Mapa de férias'!$J$10))),"F",""))</f>
        <v/>
      </c>
      <c r="AH123" s="45">
        <f>IF($B123="","",COUNTIF(C123:AG123,"F"))</f>
        <v/>
      </c>
    </row>
    <row r="124" ht="15" customHeight="1">
      <c r="A124" s="42" t="n">
        <v>2</v>
      </c>
      <c r="B124" s="43">
        <f>IF('Mapa de férias'!$B$11="","",'Mapa de férias'!$B$11)</f>
        <v/>
      </c>
      <c r="C124" s="44">
        <f>IF(OR($B124="",C$121=""),"",IF(AND(NETWORKDAYS(C$121,C$121,'Feriados'!$F$7:$F$22)=1,OR(AND(C$121&gt;='Mapa de férias'!$E$11,C$121&lt;='Mapa de férias'!$F$11),AND(C$121&gt;='Mapa de férias'!$G$11,C$121&lt;='Mapa de férias'!$H$11),AND(C$121&gt;='Mapa de férias'!$I$11,C$121&lt;='Mapa de férias'!$J$11))),"F",""))</f>
        <v/>
      </c>
      <c r="D124" s="44">
        <f>IF(OR($B124="",D$121=""),"",IF(AND(NETWORKDAYS(D$121,D$121,'Feriados'!$F$7:$F$22)=1,OR(AND(D$121&gt;='Mapa de férias'!$E$11,D$121&lt;='Mapa de férias'!$F$11),AND(D$121&gt;='Mapa de férias'!$G$11,D$121&lt;='Mapa de férias'!$H$11),AND(D$121&gt;='Mapa de férias'!$I$11,D$121&lt;='Mapa de férias'!$J$11))),"F",""))</f>
        <v/>
      </c>
      <c r="E124" s="44">
        <f>IF(OR($B124="",E$121=""),"",IF(AND(NETWORKDAYS(E$121,E$121,'Feriados'!$F$7:$F$22)=1,OR(AND(E$121&gt;='Mapa de férias'!$E$11,E$121&lt;='Mapa de férias'!$F$11),AND(E$121&gt;='Mapa de férias'!$G$11,E$121&lt;='Mapa de férias'!$H$11),AND(E$121&gt;='Mapa de férias'!$I$11,E$121&lt;='Mapa de férias'!$J$11))),"F",""))</f>
        <v/>
      </c>
      <c r="F124" s="44">
        <f>IF(OR($B124="",F$121=""),"",IF(AND(NETWORKDAYS(F$121,F$121,'Feriados'!$F$7:$F$22)=1,OR(AND(F$121&gt;='Mapa de férias'!$E$11,F$121&lt;='Mapa de férias'!$F$11),AND(F$121&gt;='Mapa de férias'!$G$11,F$121&lt;='Mapa de férias'!$H$11),AND(F$121&gt;='Mapa de férias'!$I$11,F$121&lt;='Mapa de férias'!$J$11))),"F",""))</f>
        <v/>
      </c>
      <c r="G124" s="44">
        <f>IF(OR($B124="",G$121=""),"",IF(AND(NETWORKDAYS(G$121,G$121,'Feriados'!$F$7:$F$22)=1,OR(AND(G$121&gt;='Mapa de férias'!$E$11,G$121&lt;='Mapa de férias'!$F$11),AND(G$121&gt;='Mapa de férias'!$G$11,G$121&lt;='Mapa de férias'!$H$11),AND(G$121&gt;='Mapa de férias'!$I$11,G$121&lt;='Mapa de férias'!$J$11))),"F",""))</f>
        <v/>
      </c>
      <c r="H124" s="44">
        <f>IF(OR($B124="",H$121=""),"",IF(AND(NETWORKDAYS(H$121,H$121,'Feriados'!$F$7:$F$22)=1,OR(AND(H$121&gt;='Mapa de férias'!$E$11,H$121&lt;='Mapa de férias'!$F$11),AND(H$121&gt;='Mapa de férias'!$G$11,H$121&lt;='Mapa de férias'!$H$11),AND(H$121&gt;='Mapa de férias'!$I$11,H$121&lt;='Mapa de férias'!$J$11))),"F",""))</f>
        <v/>
      </c>
      <c r="I124" s="44">
        <f>IF(OR($B124="",I$121=""),"",IF(AND(NETWORKDAYS(I$121,I$121,'Feriados'!$F$7:$F$22)=1,OR(AND(I$121&gt;='Mapa de férias'!$E$11,I$121&lt;='Mapa de férias'!$F$11),AND(I$121&gt;='Mapa de férias'!$G$11,I$121&lt;='Mapa de férias'!$H$11),AND(I$121&gt;='Mapa de férias'!$I$11,I$121&lt;='Mapa de férias'!$J$11))),"F",""))</f>
        <v/>
      </c>
      <c r="J124" s="44">
        <f>IF(OR($B124="",J$121=""),"",IF(AND(NETWORKDAYS(J$121,J$121,'Feriados'!$F$7:$F$22)=1,OR(AND(J$121&gt;='Mapa de férias'!$E$11,J$121&lt;='Mapa de férias'!$F$11),AND(J$121&gt;='Mapa de férias'!$G$11,J$121&lt;='Mapa de férias'!$H$11),AND(J$121&gt;='Mapa de férias'!$I$11,J$121&lt;='Mapa de férias'!$J$11))),"F",""))</f>
        <v/>
      </c>
      <c r="K124" s="44">
        <f>IF(OR($B124="",K$121=""),"",IF(AND(NETWORKDAYS(K$121,K$121,'Feriados'!$F$7:$F$22)=1,OR(AND(K$121&gt;='Mapa de férias'!$E$11,K$121&lt;='Mapa de férias'!$F$11),AND(K$121&gt;='Mapa de férias'!$G$11,K$121&lt;='Mapa de férias'!$H$11),AND(K$121&gt;='Mapa de férias'!$I$11,K$121&lt;='Mapa de férias'!$J$11))),"F",""))</f>
        <v/>
      </c>
      <c r="L124" s="44">
        <f>IF(OR($B124="",L$121=""),"",IF(AND(NETWORKDAYS(L$121,L$121,'Feriados'!$F$7:$F$22)=1,OR(AND(L$121&gt;='Mapa de férias'!$E$11,L$121&lt;='Mapa de férias'!$F$11),AND(L$121&gt;='Mapa de férias'!$G$11,L$121&lt;='Mapa de férias'!$H$11),AND(L$121&gt;='Mapa de férias'!$I$11,L$121&lt;='Mapa de férias'!$J$11))),"F",""))</f>
        <v/>
      </c>
      <c r="M124" s="44">
        <f>IF(OR($B124="",M$121=""),"",IF(AND(NETWORKDAYS(M$121,M$121,'Feriados'!$F$7:$F$22)=1,OR(AND(M$121&gt;='Mapa de férias'!$E$11,M$121&lt;='Mapa de férias'!$F$11),AND(M$121&gt;='Mapa de férias'!$G$11,M$121&lt;='Mapa de férias'!$H$11),AND(M$121&gt;='Mapa de férias'!$I$11,M$121&lt;='Mapa de férias'!$J$11))),"F",""))</f>
        <v/>
      </c>
      <c r="N124" s="44">
        <f>IF(OR($B124="",N$121=""),"",IF(AND(NETWORKDAYS(N$121,N$121,'Feriados'!$F$7:$F$22)=1,OR(AND(N$121&gt;='Mapa de férias'!$E$11,N$121&lt;='Mapa de férias'!$F$11),AND(N$121&gt;='Mapa de férias'!$G$11,N$121&lt;='Mapa de férias'!$H$11),AND(N$121&gt;='Mapa de férias'!$I$11,N$121&lt;='Mapa de férias'!$J$11))),"F",""))</f>
        <v/>
      </c>
      <c r="O124" s="44">
        <f>IF(OR($B124="",O$121=""),"",IF(AND(NETWORKDAYS(O$121,O$121,'Feriados'!$F$7:$F$22)=1,OR(AND(O$121&gt;='Mapa de férias'!$E$11,O$121&lt;='Mapa de férias'!$F$11),AND(O$121&gt;='Mapa de férias'!$G$11,O$121&lt;='Mapa de férias'!$H$11),AND(O$121&gt;='Mapa de férias'!$I$11,O$121&lt;='Mapa de férias'!$J$11))),"F",""))</f>
        <v/>
      </c>
      <c r="P124" s="44">
        <f>IF(OR($B124="",P$121=""),"",IF(AND(NETWORKDAYS(P$121,P$121,'Feriados'!$F$7:$F$22)=1,OR(AND(P$121&gt;='Mapa de férias'!$E$11,P$121&lt;='Mapa de férias'!$F$11),AND(P$121&gt;='Mapa de férias'!$G$11,P$121&lt;='Mapa de férias'!$H$11),AND(P$121&gt;='Mapa de férias'!$I$11,P$121&lt;='Mapa de férias'!$J$11))),"F",""))</f>
        <v/>
      </c>
      <c r="Q124" s="44">
        <f>IF(OR($B124="",Q$121=""),"",IF(AND(NETWORKDAYS(Q$121,Q$121,'Feriados'!$F$7:$F$22)=1,OR(AND(Q$121&gt;='Mapa de férias'!$E$11,Q$121&lt;='Mapa de férias'!$F$11),AND(Q$121&gt;='Mapa de férias'!$G$11,Q$121&lt;='Mapa de férias'!$H$11),AND(Q$121&gt;='Mapa de férias'!$I$11,Q$121&lt;='Mapa de férias'!$J$11))),"F",""))</f>
        <v/>
      </c>
      <c r="R124" s="44">
        <f>IF(OR($B124="",R$121=""),"",IF(AND(NETWORKDAYS(R$121,R$121,'Feriados'!$F$7:$F$22)=1,OR(AND(R$121&gt;='Mapa de férias'!$E$11,R$121&lt;='Mapa de férias'!$F$11),AND(R$121&gt;='Mapa de férias'!$G$11,R$121&lt;='Mapa de férias'!$H$11),AND(R$121&gt;='Mapa de férias'!$I$11,R$121&lt;='Mapa de férias'!$J$11))),"F",""))</f>
        <v/>
      </c>
      <c r="S124" s="44">
        <f>IF(OR($B124="",S$121=""),"",IF(AND(NETWORKDAYS(S$121,S$121,'Feriados'!$F$7:$F$22)=1,OR(AND(S$121&gt;='Mapa de férias'!$E$11,S$121&lt;='Mapa de férias'!$F$11),AND(S$121&gt;='Mapa de férias'!$G$11,S$121&lt;='Mapa de férias'!$H$11),AND(S$121&gt;='Mapa de férias'!$I$11,S$121&lt;='Mapa de férias'!$J$11))),"F",""))</f>
        <v/>
      </c>
      <c r="T124" s="44">
        <f>IF(OR($B124="",T$121=""),"",IF(AND(NETWORKDAYS(T$121,T$121,'Feriados'!$F$7:$F$22)=1,OR(AND(T$121&gt;='Mapa de férias'!$E$11,T$121&lt;='Mapa de férias'!$F$11),AND(T$121&gt;='Mapa de férias'!$G$11,T$121&lt;='Mapa de férias'!$H$11),AND(T$121&gt;='Mapa de férias'!$I$11,T$121&lt;='Mapa de férias'!$J$11))),"F",""))</f>
        <v/>
      </c>
      <c r="U124" s="44">
        <f>IF(OR($B124="",U$121=""),"",IF(AND(NETWORKDAYS(U$121,U$121,'Feriados'!$F$7:$F$22)=1,OR(AND(U$121&gt;='Mapa de férias'!$E$11,U$121&lt;='Mapa de férias'!$F$11),AND(U$121&gt;='Mapa de férias'!$G$11,U$121&lt;='Mapa de férias'!$H$11),AND(U$121&gt;='Mapa de férias'!$I$11,U$121&lt;='Mapa de férias'!$J$11))),"F",""))</f>
        <v/>
      </c>
      <c r="V124" s="44">
        <f>IF(OR($B124="",V$121=""),"",IF(AND(NETWORKDAYS(V$121,V$121,'Feriados'!$F$7:$F$22)=1,OR(AND(V$121&gt;='Mapa de férias'!$E$11,V$121&lt;='Mapa de férias'!$F$11),AND(V$121&gt;='Mapa de férias'!$G$11,V$121&lt;='Mapa de férias'!$H$11),AND(V$121&gt;='Mapa de férias'!$I$11,V$121&lt;='Mapa de férias'!$J$11))),"F",""))</f>
        <v/>
      </c>
      <c r="W124" s="44">
        <f>IF(OR($B124="",W$121=""),"",IF(AND(NETWORKDAYS(W$121,W$121,'Feriados'!$F$7:$F$22)=1,OR(AND(W$121&gt;='Mapa de férias'!$E$11,W$121&lt;='Mapa de férias'!$F$11),AND(W$121&gt;='Mapa de férias'!$G$11,W$121&lt;='Mapa de férias'!$H$11),AND(W$121&gt;='Mapa de férias'!$I$11,W$121&lt;='Mapa de férias'!$J$11))),"F",""))</f>
        <v/>
      </c>
      <c r="X124" s="44">
        <f>IF(OR($B124="",X$121=""),"",IF(AND(NETWORKDAYS(X$121,X$121,'Feriados'!$F$7:$F$22)=1,OR(AND(X$121&gt;='Mapa de férias'!$E$11,X$121&lt;='Mapa de férias'!$F$11),AND(X$121&gt;='Mapa de férias'!$G$11,X$121&lt;='Mapa de férias'!$H$11),AND(X$121&gt;='Mapa de férias'!$I$11,X$121&lt;='Mapa de férias'!$J$11))),"F",""))</f>
        <v/>
      </c>
      <c r="Y124" s="44">
        <f>IF(OR($B124="",Y$121=""),"",IF(AND(NETWORKDAYS(Y$121,Y$121,'Feriados'!$F$7:$F$22)=1,OR(AND(Y$121&gt;='Mapa de férias'!$E$11,Y$121&lt;='Mapa de férias'!$F$11),AND(Y$121&gt;='Mapa de férias'!$G$11,Y$121&lt;='Mapa de férias'!$H$11),AND(Y$121&gt;='Mapa de férias'!$I$11,Y$121&lt;='Mapa de férias'!$J$11))),"F",""))</f>
        <v/>
      </c>
      <c r="Z124" s="44">
        <f>IF(OR($B124="",Z$121=""),"",IF(AND(NETWORKDAYS(Z$121,Z$121,'Feriados'!$F$7:$F$22)=1,OR(AND(Z$121&gt;='Mapa de férias'!$E$11,Z$121&lt;='Mapa de férias'!$F$11),AND(Z$121&gt;='Mapa de férias'!$G$11,Z$121&lt;='Mapa de férias'!$H$11),AND(Z$121&gt;='Mapa de férias'!$I$11,Z$121&lt;='Mapa de férias'!$J$11))),"F",""))</f>
        <v/>
      </c>
      <c r="AA124" s="44">
        <f>IF(OR($B124="",AA$121=""),"",IF(AND(NETWORKDAYS(AA$121,AA$121,'Feriados'!$F$7:$F$22)=1,OR(AND(AA$121&gt;='Mapa de férias'!$E$11,AA$121&lt;='Mapa de férias'!$F$11),AND(AA$121&gt;='Mapa de férias'!$G$11,AA$121&lt;='Mapa de férias'!$H$11),AND(AA$121&gt;='Mapa de férias'!$I$11,AA$121&lt;='Mapa de férias'!$J$11))),"F",""))</f>
        <v/>
      </c>
      <c r="AB124" s="44">
        <f>IF(OR($B124="",AB$121=""),"",IF(AND(NETWORKDAYS(AB$121,AB$121,'Feriados'!$F$7:$F$22)=1,OR(AND(AB$121&gt;='Mapa de férias'!$E$11,AB$121&lt;='Mapa de férias'!$F$11),AND(AB$121&gt;='Mapa de férias'!$G$11,AB$121&lt;='Mapa de férias'!$H$11),AND(AB$121&gt;='Mapa de férias'!$I$11,AB$121&lt;='Mapa de férias'!$J$11))),"F",""))</f>
        <v/>
      </c>
      <c r="AC124" s="44">
        <f>IF(OR($B124="",AC$121=""),"",IF(AND(NETWORKDAYS(AC$121,AC$121,'Feriados'!$F$7:$F$22)=1,OR(AND(AC$121&gt;='Mapa de férias'!$E$11,AC$121&lt;='Mapa de férias'!$F$11),AND(AC$121&gt;='Mapa de férias'!$G$11,AC$121&lt;='Mapa de férias'!$H$11),AND(AC$121&gt;='Mapa de férias'!$I$11,AC$121&lt;='Mapa de férias'!$J$11))),"F",""))</f>
        <v/>
      </c>
      <c r="AD124" s="44">
        <f>IF(OR($B124="",AD$121=""),"",IF(AND(NETWORKDAYS(AD$121,AD$121,'Feriados'!$F$7:$F$22)=1,OR(AND(AD$121&gt;='Mapa de férias'!$E$11,AD$121&lt;='Mapa de férias'!$F$11),AND(AD$121&gt;='Mapa de férias'!$G$11,AD$121&lt;='Mapa de férias'!$H$11),AND(AD$121&gt;='Mapa de férias'!$I$11,AD$121&lt;='Mapa de férias'!$J$11))),"F",""))</f>
        <v/>
      </c>
      <c r="AE124" s="44">
        <f>IF(OR($B124="",AE$121=""),"",IF(AND(NETWORKDAYS(AE$121,AE$121,'Feriados'!$F$7:$F$22)=1,OR(AND(AE$121&gt;='Mapa de férias'!$E$11,AE$121&lt;='Mapa de férias'!$F$11),AND(AE$121&gt;='Mapa de férias'!$G$11,AE$121&lt;='Mapa de férias'!$H$11),AND(AE$121&gt;='Mapa de férias'!$I$11,AE$121&lt;='Mapa de férias'!$J$11))),"F",""))</f>
        <v/>
      </c>
      <c r="AF124" s="44">
        <f>IF(OR($B124="",AF$121=""),"",IF(AND(NETWORKDAYS(AF$121,AF$121,'Feriados'!$F$7:$F$22)=1,OR(AND(AF$121&gt;='Mapa de férias'!$E$11,AF$121&lt;='Mapa de férias'!$F$11),AND(AF$121&gt;='Mapa de férias'!$G$11,AF$121&lt;='Mapa de férias'!$H$11),AND(AF$121&gt;='Mapa de férias'!$I$11,AF$121&lt;='Mapa de férias'!$J$11))),"F",""))</f>
        <v/>
      </c>
      <c r="AG124" s="44">
        <f>IF(OR($B124="",AG$121=""),"",IF(AND(NETWORKDAYS(AG$121,AG$121,'Feriados'!$F$7:$F$22)=1,OR(AND(AG$121&gt;='Mapa de férias'!$E$11,AG$121&lt;='Mapa de férias'!$F$11),AND(AG$121&gt;='Mapa de férias'!$G$11,AG$121&lt;='Mapa de férias'!$H$11),AND(AG$121&gt;='Mapa de férias'!$I$11,AG$121&lt;='Mapa de férias'!$J$11))),"F",""))</f>
        <v/>
      </c>
      <c r="AH124" s="45">
        <f>IF($B124="","",COUNTIF(C124:AG124,"F"))</f>
        <v/>
      </c>
    </row>
    <row r="125" ht="15" customHeight="1">
      <c r="A125" s="42" t="n">
        <v>3</v>
      </c>
      <c r="B125" s="43">
        <f>IF('Mapa de férias'!$B$12="","",'Mapa de férias'!$B$12)</f>
        <v/>
      </c>
      <c r="C125" s="44">
        <f>IF(OR($B125="",C$121=""),"",IF(AND(NETWORKDAYS(C$121,C$121,'Feriados'!$F$7:$F$22)=1,OR(AND(C$121&gt;='Mapa de férias'!$E$12,C$121&lt;='Mapa de férias'!$F$12),AND(C$121&gt;='Mapa de férias'!$G$12,C$121&lt;='Mapa de férias'!$H$12),AND(C$121&gt;='Mapa de férias'!$I$12,C$121&lt;='Mapa de férias'!$J$12))),"F",""))</f>
        <v/>
      </c>
      <c r="D125" s="44">
        <f>IF(OR($B125="",D$121=""),"",IF(AND(NETWORKDAYS(D$121,D$121,'Feriados'!$F$7:$F$22)=1,OR(AND(D$121&gt;='Mapa de férias'!$E$12,D$121&lt;='Mapa de férias'!$F$12),AND(D$121&gt;='Mapa de férias'!$G$12,D$121&lt;='Mapa de férias'!$H$12),AND(D$121&gt;='Mapa de férias'!$I$12,D$121&lt;='Mapa de férias'!$J$12))),"F",""))</f>
        <v/>
      </c>
      <c r="E125" s="44">
        <f>IF(OR($B125="",E$121=""),"",IF(AND(NETWORKDAYS(E$121,E$121,'Feriados'!$F$7:$F$22)=1,OR(AND(E$121&gt;='Mapa de férias'!$E$12,E$121&lt;='Mapa de férias'!$F$12),AND(E$121&gt;='Mapa de férias'!$G$12,E$121&lt;='Mapa de férias'!$H$12),AND(E$121&gt;='Mapa de férias'!$I$12,E$121&lt;='Mapa de férias'!$J$12))),"F",""))</f>
        <v/>
      </c>
      <c r="F125" s="44">
        <f>IF(OR($B125="",F$121=""),"",IF(AND(NETWORKDAYS(F$121,F$121,'Feriados'!$F$7:$F$22)=1,OR(AND(F$121&gt;='Mapa de férias'!$E$12,F$121&lt;='Mapa de férias'!$F$12),AND(F$121&gt;='Mapa de férias'!$G$12,F$121&lt;='Mapa de férias'!$H$12),AND(F$121&gt;='Mapa de férias'!$I$12,F$121&lt;='Mapa de férias'!$J$12))),"F",""))</f>
        <v/>
      </c>
      <c r="G125" s="44">
        <f>IF(OR($B125="",G$121=""),"",IF(AND(NETWORKDAYS(G$121,G$121,'Feriados'!$F$7:$F$22)=1,OR(AND(G$121&gt;='Mapa de férias'!$E$12,G$121&lt;='Mapa de férias'!$F$12),AND(G$121&gt;='Mapa de férias'!$G$12,G$121&lt;='Mapa de férias'!$H$12),AND(G$121&gt;='Mapa de férias'!$I$12,G$121&lt;='Mapa de férias'!$J$12))),"F",""))</f>
        <v/>
      </c>
      <c r="H125" s="44">
        <f>IF(OR($B125="",H$121=""),"",IF(AND(NETWORKDAYS(H$121,H$121,'Feriados'!$F$7:$F$22)=1,OR(AND(H$121&gt;='Mapa de férias'!$E$12,H$121&lt;='Mapa de férias'!$F$12),AND(H$121&gt;='Mapa de férias'!$G$12,H$121&lt;='Mapa de férias'!$H$12),AND(H$121&gt;='Mapa de férias'!$I$12,H$121&lt;='Mapa de férias'!$J$12))),"F",""))</f>
        <v/>
      </c>
      <c r="I125" s="44">
        <f>IF(OR($B125="",I$121=""),"",IF(AND(NETWORKDAYS(I$121,I$121,'Feriados'!$F$7:$F$22)=1,OR(AND(I$121&gt;='Mapa de férias'!$E$12,I$121&lt;='Mapa de férias'!$F$12),AND(I$121&gt;='Mapa de férias'!$G$12,I$121&lt;='Mapa de férias'!$H$12),AND(I$121&gt;='Mapa de férias'!$I$12,I$121&lt;='Mapa de férias'!$J$12))),"F",""))</f>
        <v/>
      </c>
      <c r="J125" s="44">
        <f>IF(OR($B125="",J$121=""),"",IF(AND(NETWORKDAYS(J$121,J$121,'Feriados'!$F$7:$F$22)=1,OR(AND(J$121&gt;='Mapa de férias'!$E$12,J$121&lt;='Mapa de férias'!$F$12),AND(J$121&gt;='Mapa de férias'!$G$12,J$121&lt;='Mapa de férias'!$H$12),AND(J$121&gt;='Mapa de férias'!$I$12,J$121&lt;='Mapa de férias'!$J$12))),"F",""))</f>
        <v/>
      </c>
      <c r="K125" s="44">
        <f>IF(OR($B125="",K$121=""),"",IF(AND(NETWORKDAYS(K$121,K$121,'Feriados'!$F$7:$F$22)=1,OR(AND(K$121&gt;='Mapa de férias'!$E$12,K$121&lt;='Mapa de férias'!$F$12),AND(K$121&gt;='Mapa de férias'!$G$12,K$121&lt;='Mapa de férias'!$H$12),AND(K$121&gt;='Mapa de férias'!$I$12,K$121&lt;='Mapa de férias'!$J$12))),"F",""))</f>
        <v/>
      </c>
      <c r="L125" s="44">
        <f>IF(OR($B125="",L$121=""),"",IF(AND(NETWORKDAYS(L$121,L$121,'Feriados'!$F$7:$F$22)=1,OR(AND(L$121&gt;='Mapa de férias'!$E$12,L$121&lt;='Mapa de férias'!$F$12),AND(L$121&gt;='Mapa de férias'!$G$12,L$121&lt;='Mapa de férias'!$H$12),AND(L$121&gt;='Mapa de férias'!$I$12,L$121&lt;='Mapa de férias'!$J$12))),"F",""))</f>
        <v/>
      </c>
      <c r="M125" s="44">
        <f>IF(OR($B125="",M$121=""),"",IF(AND(NETWORKDAYS(M$121,M$121,'Feriados'!$F$7:$F$22)=1,OR(AND(M$121&gt;='Mapa de férias'!$E$12,M$121&lt;='Mapa de férias'!$F$12),AND(M$121&gt;='Mapa de férias'!$G$12,M$121&lt;='Mapa de férias'!$H$12),AND(M$121&gt;='Mapa de férias'!$I$12,M$121&lt;='Mapa de férias'!$J$12))),"F",""))</f>
        <v/>
      </c>
      <c r="N125" s="44">
        <f>IF(OR($B125="",N$121=""),"",IF(AND(NETWORKDAYS(N$121,N$121,'Feriados'!$F$7:$F$22)=1,OR(AND(N$121&gt;='Mapa de férias'!$E$12,N$121&lt;='Mapa de férias'!$F$12),AND(N$121&gt;='Mapa de férias'!$G$12,N$121&lt;='Mapa de férias'!$H$12),AND(N$121&gt;='Mapa de férias'!$I$12,N$121&lt;='Mapa de férias'!$J$12))),"F",""))</f>
        <v/>
      </c>
      <c r="O125" s="44">
        <f>IF(OR($B125="",O$121=""),"",IF(AND(NETWORKDAYS(O$121,O$121,'Feriados'!$F$7:$F$22)=1,OR(AND(O$121&gt;='Mapa de férias'!$E$12,O$121&lt;='Mapa de férias'!$F$12),AND(O$121&gt;='Mapa de férias'!$G$12,O$121&lt;='Mapa de férias'!$H$12),AND(O$121&gt;='Mapa de férias'!$I$12,O$121&lt;='Mapa de férias'!$J$12))),"F",""))</f>
        <v/>
      </c>
      <c r="P125" s="44">
        <f>IF(OR($B125="",P$121=""),"",IF(AND(NETWORKDAYS(P$121,P$121,'Feriados'!$F$7:$F$22)=1,OR(AND(P$121&gt;='Mapa de férias'!$E$12,P$121&lt;='Mapa de férias'!$F$12),AND(P$121&gt;='Mapa de férias'!$G$12,P$121&lt;='Mapa de férias'!$H$12),AND(P$121&gt;='Mapa de férias'!$I$12,P$121&lt;='Mapa de férias'!$J$12))),"F",""))</f>
        <v/>
      </c>
      <c r="Q125" s="44">
        <f>IF(OR($B125="",Q$121=""),"",IF(AND(NETWORKDAYS(Q$121,Q$121,'Feriados'!$F$7:$F$22)=1,OR(AND(Q$121&gt;='Mapa de férias'!$E$12,Q$121&lt;='Mapa de férias'!$F$12),AND(Q$121&gt;='Mapa de férias'!$G$12,Q$121&lt;='Mapa de férias'!$H$12),AND(Q$121&gt;='Mapa de férias'!$I$12,Q$121&lt;='Mapa de férias'!$J$12))),"F",""))</f>
        <v/>
      </c>
      <c r="R125" s="44">
        <f>IF(OR($B125="",R$121=""),"",IF(AND(NETWORKDAYS(R$121,R$121,'Feriados'!$F$7:$F$22)=1,OR(AND(R$121&gt;='Mapa de férias'!$E$12,R$121&lt;='Mapa de férias'!$F$12),AND(R$121&gt;='Mapa de férias'!$G$12,R$121&lt;='Mapa de férias'!$H$12),AND(R$121&gt;='Mapa de férias'!$I$12,R$121&lt;='Mapa de férias'!$J$12))),"F",""))</f>
        <v/>
      </c>
      <c r="S125" s="44">
        <f>IF(OR($B125="",S$121=""),"",IF(AND(NETWORKDAYS(S$121,S$121,'Feriados'!$F$7:$F$22)=1,OR(AND(S$121&gt;='Mapa de férias'!$E$12,S$121&lt;='Mapa de férias'!$F$12),AND(S$121&gt;='Mapa de férias'!$G$12,S$121&lt;='Mapa de férias'!$H$12),AND(S$121&gt;='Mapa de férias'!$I$12,S$121&lt;='Mapa de férias'!$J$12))),"F",""))</f>
        <v/>
      </c>
      <c r="T125" s="44">
        <f>IF(OR($B125="",T$121=""),"",IF(AND(NETWORKDAYS(T$121,T$121,'Feriados'!$F$7:$F$22)=1,OR(AND(T$121&gt;='Mapa de férias'!$E$12,T$121&lt;='Mapa de férias'!$F$12),AND(T$121&gt;='Mapa de férias'!$G$12,T$121&lt;='Mapa de férias'!$H$12),AND(T$121&gt;='Mapa de férias'!$I$12,T$121&lt;='Mapa de férias'!$J$12))),"F",""))</f>
        <v/>
      </c>
      <c r="U125" s="44">
        <f>IF(OR($B125="",U$121=""),"",IF(AND(NETWORKDAYS(U$121,U$121,'Feriados'!$F$7:$F$22)=1,OR(AND(U$121&gt;='Mapa de férias'!$E$12,U$121&lt;='Mapa de férias'!$F$12),AND(U$121&gt;='Mapa de férias'!$G$12,U$121&lt;='Mapa de férias'!$H$12),AND(U$121&gt;='Mapa de férias'!$I$12,U$121&lt;='Mapa de férias'!$J$12))),"F",""))</f>
        <v/>
      </c>
      <c r="V125" s="44">
        <f>IF(OR($B125="",V$121=""),"",IF(AND(NETWORKDAYS(V$121,V$121,'Feriados'!$F$7:$F$22)=1,OR(AND(V$121&gt;='Mapa de férias'!$E$12,V$121&lt;='Mapa de férias'!$F$12),AND(V$121&gt;='Mapa de férias'!$G$12,V$121&lt;='Mapa de férias'!$H$12),AND(V$121&gt;='Mapa de férias'!$I$12,V$121&lt;='Mapa de férias'!$J$12))),"F",""))</f>
        <v/>
      </c>
      <c r="W125" s="44">
        <f>IF(OR($B125="",W$121=""),"",IF(AND(NETWORKDAYS(W$121,W$121,'Feriados'!$F$7:$F$22)=1,OR(AND(W$121&gt;='Mapa de férias'!$E$12,W$121&lt;='Mapa de férias'!$F$12),AND(W$121&gt;='Mapa de férias'!$G$12,W$121&lt;='Mapa de férias'!$H$12),AND(W$121&gt;='Mapa de férias'!$I$12,W$121&lt;='Mapa de férias'!$J$12))),"F",""))</f>
        <v/>
      </c>
      <c r="X125" s="44">
        <f>IF(OR($B125="",X$121=""),"",IF(AND(NETWORKDAYS(X$121,X$121,'Feriados'!$F$7:$F$22)=1,OR(AND(X$121&gt;='Mapa de férias'!$E$12,X$121&lt;='Mapa de férias'!$F$12),AND(X$121&gt;='Mapa de férias'!$G$12,X$121&lt;='Mapa de férias'!$H$12),AND(X$121&gt;='Mapa de férias'!$I$12,X$121&lt;='Mapa de férias'!$J$12))),"F",""))</f>
        <v/>
      </c>
      <c r="Y125" s="44">
        <f>IF(OR($B125="",Y$121=""),"",IF(AND(NETWORKDAYS(Y$121,Y$121,'Feriados'!$F$7:$F$22)=1,OR(AND(Y$121&gt;='Mapa de férias'!$E$12,Y$121&lt;='Mapa de férias'!$F$12),AND(Y$121&gt;='Mapa de férias'!$G$12,Y$121&lt;='Mapa de férias'!$H$12),AND(Y$121&gt;='Mapa de férias'!$I$12,Y$121&lt;='Mapa de férias'!$J$12))),"F",""))</f>
        <v/>
      </c>
      <c r="Z125" s="44">
        <f>IF(OR($B125="",Z$121=""),"",IF(AND(NETWORKDAYS(Z$121,Z$121,'Feriados'!$F$7:$F$22)=1,OR(AND(Z$121&gt;='Mapa de férias'!$E$12,Z$121&lt;='Mapa de férias'!$F$12),AND(Z$121&gt;='Mapa de férias'!$G$12,Z$121&lt;='Mapa de férias'!$H$12),AND(Z$121&gt;='Mapa de férias'!$I$12,Z$121&lt;='Mapa de férias'!$J$12))),"F",""))</f>
        <v/>
      </c>
      <c r="AA125" s="44">
        <f>IF(OR($B125="",AA$121=""),"",IF(AND(NETWORKDAYS(AA$121,AA$121,'Feriados'!$F$7:$F$22)=1,OR(AND(AA$121&gt;='Mapa de férias'!$E$12,AA$121&lt;='Mapa de férias'!$F$12),AND(AA$121&gt;='Mapa de férias'!$G$12,AA$121&lt;='Mapa de férias'!$H$12),AND(AA$121&gt;='Mapa de férias'!$I$12,AA$121&lt;='Mapa de férias'!$J$12))),"F",""))</f>
        <v/>
      </c>
      <c r="AB125" s="44">
        <f>IF(OR($B125="",AB$121=""),"",IF(AND(NETWORKDAYS(AB$121,AB$121,'Feriados'!$F$7:$F$22)=1,OR(AND(AB$121&gt;='Mapa de férias'!$E$12,AB$121&lt;='Mapa de férias'!$F$12),AND(AB$121&gt;='Mapa de férias'!$G$12,AB$121&lt;='Mapa de férias'!$H$12),AND(AB$121&gt;='Mapa de férias'!$I$12,AB$121&lt;='Mapa de férias'!$J$12))),"F",""))</f>
        <v/>
      </c>
      <c r="AC125" s="44">
        <f>IF(OR($B125="",AC$121=""),"",IF(AND(NETWORKDAYS(AC$121,AC$121,'Feriados'!$F$7:$F$22)=1,OR(AND(AC$121&gt;='Mapa de férias'!$E$12,AC$121&lt;='Mapa de férias'!$F$12),AND(AC$121&gt;='Mapa de férias'!$G$12,AC$121&lt;='Mapa de férias'!$H$12),AND(AC$121&gt;='Mapa de férias'!$I$12,AC$121&lt;='Mapa de férias'!$J$12))),"F",""))</f>
        <v/>
      </c>
      <c r="AD125" s="44">
        <f>IF(OR($B125="",AD$121=""),"",IF(AND(NETWORKDAYS(AD$121,AD$121,'Feriados'!$F$7:$F$22)=1,OR(AND(AD$121&gt;='Mapa de férias'!$E$12,AD$121&lt;='Mapa de férias'!$F$12),AND(AD$121&gt;='Mapa de férias'!$G$12,AD$121&lt;='Mapa de férias'!$H$12),AND(AD$121&gt;='Mapa de férias'!$I$12,AD$121&lt;='Mapa de férias'!$J$12))),"F",""))</f>
        <v/>
      </c>
      <c r="AE125" s="44">
        <f>IF(OR($B125="",AE$121=""),"",IF(AND(NETWORKDAYS(AE$121,AE$121,'Feriados'!$F$7:$F$22)=1,OR(AND(AE$121&gt;='Mapa de férias'!$E$12,AE$121&lt;='Mapa de férias'!$F$12),AND(AE$121&gt;='Mapa de férias'!$G$12,AE$121&lt;='Mapa de férias'!$H$12),AND(AE$121&gt;='Mapa de férias'!$I$12,AE$121&lt;='Mapa de férias'!$J$12))),"F",""))</f>
        <v/>
      </c>
      <c r="AF125" s="44">
        <f>IF(OR($B125="",AF$121=""),"",IF(AND(NETWORKDAYS(AF$121,AF$121,'Feriados'!$F$7:$F$22)=1,OR(AND(AF$121&gt;='Mapa de férias'!$E$12,AF$121&lt;='Mapa de férias'!$F$12),AND(AF$121&gt;='Mapa de férias'!$G$12,AF$121&lt;='Mapa de férias'!$H$12),AND(AF$121&gt;='Mapa de férias'!$I$12,AF$121&lt;='Mapa de férias'!$J$12))),"F",""))</f>
        <v/>
      </c>
      <c r="AG125" s="44">
        <f>IF(OR($B125="",AG$121=""),"",IF(AND(NETWORKDAYS(AG$121,AG$121,'Feriados'!$F$7:$F$22)=1,OR(AND(AG$121&gt;='Mapa de férias'!$E$12,AG$121&lt;='Mapa de férias'!$F$12),AND(AG$121&gt;='Mapa de férias'!$G$12,AG$121&lt;='Mapa de férias'!$H$12),AND(AG$121&gt;='Mapa de férias'!$I$12,AG$121&lt;='Mapa de férias'!$J$12))),"F",""))</f>
        <v/>
      </c>
      <c r="AH125" s="45">
        <f>IF($B125="","",COUNTIF(C125:AG125,"F"))</f>
        <v/>
      </c>
    </row>
    <row r="126" ht="15" customHeight="1">
      <c r="A126" s="42" t="n">
        <v>4</v>
      </c>
      <c r="B126" s="43">
        <f>IF('Mapa de férias'!$B$13="","",'Mapa de férias'!$B$13)</f>
        <v/>
      </c>
      <c r="C126" s="44">
        <f>IF(OR($B126="",C$121=""),"",IF(AND(NETWORKDAYS(C$121,C$121,'Feriados'!$F$7:$F$22)=1,OR(AND(C$121&gt;='Mapa de férias'!$E$13,C$121&lt;='Mapa de férias'!$F$13),AND(C$121&gt;='Mapa de férias'!$G$13,C$121&lt;='Mapa de férias'!$H$13),AND(C$121&gt;='Mapa de férias'!$I$13,C$121&lt;='Mapa de férias'!$J$13))),"F",""))</f>
        <v/>
      </c>
      <c r="D126" s="44">
        <f>IF(OR($B126="",D$121=""),"",IF(AND(NETWORKDAYS(D$121,D$121,'Feriados'!$F$7:$F$22)=1,OR(AND(D$121&gt;='Mapa de férias'!$E$13,D$121&lt;='Mapa de férias'!$F$13),AND(D$121&gt;='Mapa de férias'!$G$13,D$121&lt;='Mapa de férias'!$H$13),AND(D$121&gt;='Mapa de férias'!$I$13,D$121&lt;='Mapa de férias'!$J$13))),"F",""))</f>
        <v/>
      </c>
      <c r="E126" s="44">
        <f>IF(OR($B126="",E$121=""),"",IF(AND(NETWORKDAYS(E$121,E$121,'Feriados'!$F$7:$F$22)=1,OR(AND(E$121&gt;='Mapa de férias'!$E$13,E$121&lt;='Mapa de férias'!$F$13),AND(E$121&gt;='Mapa de férias'!$G$13,E$121&lt;='Mapa de férias'!$H$13),AND(E$121&gt;='Mapa de férias'!$I$13,E$121&lt;='Mapa de férias'!$J$13))),"F",""))</f>
        <v/>
      </c>
      <c r="F126" s="44">
        <f>IF(OR($B126="",F$121=""),"",IF(AND(NETWORKDAYS(F$121,F$121,'Feriados'!$F$7:$F$22)=1,OR(AND(F$121&gt;='Mapa de férias'!$E$13,F$121&lt;='Mapa de férias'!$F$13),AND(F$121&gt;='Mapa de férias'!$G$13,F$121&lt;='Mapa de férias'!$H$13),AND(F$121&gt;='Mapa de férias'!$I$13,F$121&lt;='Mapa de férias'!$J$13))),"F",""))</f>
        <v/>
      </c>
      <c r="G126" s="44">
        <f>IF(OR($B126="",G$121=""),"",IF(AND(NETWORKDAYS(G$121,G$121,'Feriados'!$F$7:$F$22)=1,OR(AND(G$121&gt;='Mapa de férias'!$E$13,G$121&lt;='Mapa de férias'!$F$13),AND(G$121&gt;='Mapa de férias'!$G$13,G$121&lt;='Mapa de férias'!$H$13),AND(G$121&gt;='Mapa de férias'!$I$13,G$121&lt;='Mapa de férias'!$J$13))),"F",""))</f>
        <v/>
      </c>
      <c r="H126" s="44">
        <f>IF(OR($B126="",H$121=""),"",IF(AND(NETWORKDAYS(H$121,H$121,'Feriados'!$F$7:$F$22)=1,OR(AND(H$121&gt;='Mapa de férias'!$E$13,H$121&lt;='Mapa de férias'!$F$13),AND(H$121&gt;='Mapa de férias'!$G$13,H$121&lt;='Mapa de férias'!$H$13),AND(H$121&gt;='Mapa de férias'!$I$13,H$121&lt;='Mapa de férias'!$J$13))),"F",""))</f>
        <v/>
      </c>
      <c r="I126" s="44">
        <f>IF(OR($B126="",I$121=""),"",IF(AND(NETWORKDAYS(I$121,I$121,'Feriados'!$F$7:$F$22)=1,OR(AND(I$121&gt;='Mapa de férias'!$E$13,I$121&lt;='Mapa de férias'!$F$13),AND(I$121&gt;='Mapa de férias'!$G$13,I$121&lt;='Mapa de férias'!$H$13),AND(I$121&gt;='Mapa de férias'!$I$13,I$121&lt;='Mapa de férias'!$J$13))),"F",""))</f>
        <v/>
      </c>
      <c r="J126" s="44">
        <f>IF(OR($B126="",J$121=""),"",IF(AND(NETWORKDAYS(J$121,J$121,'Feriados'!$F$7:$F$22)=1,OR(AND(J$121&gt;='Mapa de férias'!$E$13,J$121&lt;='Mapa de férias'!$F$13),AND(J$121&gt;='Mapa de férias'!$G$13,J$121&lt;='Mapa de férias'!$H$13),AND(J$121&gt;='Mapa de férias'!$I$13,J$121&lt;='Mapa de férias'!$J$13))),"F",""))</f>
        <v/>
      </c>
      <c r="K126" s="44">
        <f>IF(OR($B126="",K$121=""),"",IF(AND(NETWORKDAYS(K$121,K$121,'Feriados'!$F$7:$F$22)=1,OR(AND(K$121&gt;='Mapa de férias'!$E$13,K$121&lt;='Mapa de férias'!$F$13),AND(K$121&gt;='Mapa de férias'!$G$13,K$121&lt;='Mapa de férias'!$H$13),AND(K$121&gt;='Mapa de férias'!$I$13,K$121&lt;='Mapa de férias'!$J$13))),"F",""))</f>
        <v/>
      </c>
      <c r="L126" s="44">
        <f>IF(OR($B126="",L$121=""),"",IF(AND(NETWORKDAYS(L$121,L$121,'Feriados'!$F$7:$F$22)=1,OR(AND(L$121&gt;='Mapa de férias'!$E$13,L$121&lt;='Mapa de férias'!$F$13),AND(L$121&gt;='Mapa de férias'!$G$13,L$121&lt;='Mapa de férias'!$H$13),AND(L$121&gt;='Mapa de férias'!$I$13,L$121&lt;='Mapa de férias'!$J$13))),"F",""))</f>
        <v/>
      </c>
      <c r="M126" s="44">
        <f>IF(OR($B126="",M$121=""),"",IF(AND(NETWORKDAYS(M$121,M$121,'Feriados'!$F$7:$F$22)=1,OR(AND(M$121&gt;='Mapa de férias'!$E$13,M$121&lt;='Mapa de férias'!$F$13),AND(M$121&gt;='Mapa de férias'!$G$13,M$121&lt;='Mapa de férias'!$H$13),AND(M$121&gt;='Mapa de férias'!$I$13,M$121&lt;='Mapa de férias'!$J$13))),"F",""))</f>
        <v/>
      </c>
      <c r="N126" s="44">
        <f>IF(OR($B126="",N$121=""),"",IF(AND(NETWORKDAYS(N$121,N$121,'Feriados'!$F$7:$F$22)=1,OR(AND(N$121&gt;='Mapa de férias'!$E$13,N$121&lt;='Mapa de férias'!$F$13),AND(N$121&gt;='Mapa de férias'!$G$13,N$121&lt;='Mapa de férias'!$H$13),AND(N$121&gt;='Mapa de férias'!$I$13,N$121&lt;='Mapa de férias'!$J$13))),"F",""))</f>
        <v/>
      </c>
      <c r="O126" s="44">
        <f>IF(OR($B126="",O$121=""),"",IF(AND(NETWORKDAYS(O$121,O$121,'Feriados'!$F$7:$F$22)=1,OR(AND(O$121&gt;='Mapa de férias'!$E$13,O$121&lt;='Mapa de férias'!$F$13),AND(O$121&gt;='Mapa de férias'!$G$13,O$121&lt;='Mapa de férias'!$H$13),AND(O$121&gt;='Mapa de férias'!$I$13,O$121&lt;='Mapa de férias'!$J$13))),"F",""))</f>
        <v/>
      </c>
      <c r="P126" s="44">
        <f>IF(OR($B126="",P$121=""),"",IF(AND(NETWORKDAYS(P$121,P$121,'Feriados'!$F$7:$F$22)=1,OR(AND(P$121&gt;='Mapa de férias'!$E$13,P$121&lt;='Mapa de férias'!$F$13),AND(P$121&gt;='Mapa de férias'!$G$13,P$121&lt;='Mapa de férias'!$H$13),AND(P$121&gt;='Mapa de férias'!$I$13,P$121&lt;='Mapa de férias'!$J$13))),"F",""))</f>
        <v/>
      </c>
      <c r="Q126" s="44">
        <f>IF(OR($B126="",Q$121=""),"",IF(AND(NETWORKDAYS(Q$121,Q$121,'Feriados'!$F$7:$F$22)=1,OR(AND(Q$121&gt;='Mapa de férias'!$E$13,Q$121&lt;='Mapa de férias'!$F$13),AND(Q$121&gt;='Mapa de férias'!$G$13,Q$121&lt;='Mapa de férias'!$H$13),AND(Q$121&gt;='Mapa de férias'!$I$13,Q$121&lt;='Mapa de férias'!$J$13))),"F",""))</f>
        <v/>
      </c>
      <c r="R126" s="44">
        <f>IF(OR($B126="",R$121=""),"",IF(AND(NETWORKDAYS(R$121,R$121,'Feriados'!$F$7:$F$22)=1,OR(AND(R$121&gt;='Mapa de férias'!$E$13,R$121&lt;='Mapa de férias'!$F$13),AND(R$121&gt;='Mapa de férias'!$G$13,R$121&lt;='Mapa de férias'!$H$13),AND(R$121&gt;='Mapa de férias'!$I$13,R$121&lt;='Mapa de férias'!$J$13))),"F",""))</f>
        <v/>
      </c>
      <c r="S126" s="44">
        <f>IF(OR($B126="",S$121=""),"",IF(AND(NETWORKDAYS(S$121,S$121,'Feriados'!$F$7:$F$22)=1,OR(AND(S$121&gt;='Mapa de férias'!$E$13,S$121&lt;='Mapa de férias'!$F$13),AND(S$121&gt;='Mapa de férias'!$G$13,S$121&lt;='Mapa de férias'!$H$13),AND(S$121&gt;='Mapa de férias'!$I$13,S$121&lt;='Mapa de férias'!$J$13))),"F",""))</f>
        <v/>
      </c>
      <c r="T126" s="44">
        <f>IF(OR($B126="",T$121=""),"",IF(AND(NETWORKDAYS(T$121,T$121,'Feriados'!$F$7:$F$22)=1,OR(AND(T$121&gt;='Mapa de férias'!$E$13,T$121&lt;='Mapa de férias'!$F$13),AND(T$121&gt;='Mapa de férias'!$G$13,T$121&lt;='Mapa de férias'!$H$13),AND(T$121&gt;='Mapa de férias'!$I$13,T$121&lt;='Mapa de férias'!$J$13))),"F",""))</f>
        <v/>
      </c>
      <c r="U126" s="44">
        <f>IF(OR($B126="",U$121=""),"",IF(AND(NETWORKDAYS(U$121,U$121,'Feriados'!$F$7:$F$22)=1,OR(AND(U$121&gt;='Mapa de férias'!$E$13,U$121&lt;='Mapa de férias'!$F$13),AND(U$121&gt;='Mapa de férias'!$G$13,U$121&lt;='Mapa de férias'!$H$13),AND(U$121&gt;='Mapa de férias'!$I$13,U$121&lt;='Mapa de férias'!$J$13))),"F",""))</f>
        <v/>
      </c>
      <c r="V126" s="44">
        <f>IF(OR($B126="",V$121=""),"",IF(AND(NETWORKDAYS(V$121,V$121,'Feriados'!$F$7:$F$22)=1,OR(AND(V$121&gt;='Mapa de férias'!$E$13,V$121&lt;='Mapa de férias'!$F$13),AND(V$121&gt;='Mapa de férias'!$G$13,V$121&lt;='Mapa de férias'!$H$13),AND(V$121&gt;='Mapa de férias'!$I$13,V$121&lt;='Mapa de férias'!$J$13))),"F",""))</f>
        <v/>
      </c>
      <c r="W126" s="44">
        <f>IF(OR($B126="",W$121=""),"",IF(AND(NETWORKDAYS(W$121,W$121,'Feriados'!$F$7:$F$22)=1,OR(AND(W$121&gt;='Mapa de férias'!$E$13,W$121&lt;='Mapa de férias'!$F$13),AND(W$121&gt;='Mapa de férias'!$G$13,W$121&lt;='Mapa de férias'!$H$13),AND(W$121&gt;='Mapa de férias'!$I$13,W$121&lt;='Mapa de férias'!$J$13))),"F",""))</f>
        <v/>
      </c>
      <c r="X126" s="44">
        <f>IF(OR($B126="",X$121=""),"",IF(AND(NETWORKDAYS(X$121,X$121,'Feriados'!$F$7:$F$22)=1,OR(AND(X$121&gt;='Mapa de férias'!$E$13,X$121&lt;='Mapa de férias'!$F$13),AND(X$121&gt;='Mapa de férias'!$G$13,X$121&lt;='Mapa de férias'!$H$13),AND(X$121&gt;='Mapa de férias'!$I$13,X$121&lt;='Mapa de férias'!$J$13))),"F",""))</f>
        <v/>
      </c>
      <c r="Y126" s="44">
        <f>IF(OR($B126="",Y$121=""),"",IF(AND(NETWORKDAYS(Y$121,Y$121,'Feriados'!$F$7:$F$22)=1,OR(AND(Y$121&gt;='Mapa de férias'!$E$13,Y$121&lt;='Mapa de férias'!$F$13),AND(Y$121&gt;='Mapa de férias'!$G$13,Y$121&lt;='Mapa de férias'!$H$13),AND(Y$121&gt;='Mapa de férias'!$I$13,Y$121&lt;='Mapa de férias'!$J$13))),"F",""))</f>
        <v/>
      </c>
      <c r="Z126" s="44">
        <f>IF(OR($B126="",Z$121=""),"",IF(AND(NETWORKDAYS(Z$121,Z$121,'Feriados'!$F$7:$F$22)=1,OR(AND(Z$121&gt;='Mapa de férias'!$E$13,Z$121&lt;='Mapa de férias'!$F$13),AND(Z$121&gt;='Mapa de férias'!$G$13,Z$121&lt;='Mapa de férias'!$H$13),AND(Z$121&gt;='Mapa de férias'!$I$13,Z$121&lt;='Mapa de férias'!$J$13))),"F",""))</f>
        <v/>
      </c>
      <c r="AA126" s="44">
        <f>IF(OR($B126="",AA$121=""),"",IF(AND(NETWORKDAYS(AA$121,AA$121,'Feriados'!$F$7:$F$22)=1,OR(AND(AA$121&gt;='Mapa de férias'!$E$13,AA$121&lt;='Mapa de férias'!$F$13),AND(AA$121&gt;='Mapa de férias'!$G$13,AA$121&lt;='Mapa de férias'!$H$13),AND(AA$121&gt;='Mapa de férias'!$I$13,AA$121&lt;='Mapa de férias'!$J$13))),"F",""))</f>
        <v/>
      </c>
      <c r="AB126" s="44">
        <f>IF(OR($B126="",AB$121=""),"",IF(AND(NETWORKDAYS(AB$121,AB$121,'Feriados'!$F$7:$F$22)=1,OR(AND(AB$121&gt;='Mapa de férias'!$E$13,AB$121&lt;='Mapa de férias'!$F$13),AND(AB$121&gt;='Mapa de férias'!$G$13,AB$121&lt;='Mapa de férias'!$H$13),AND(AB$121&gt;='Mapa de férias'!$I$13,AB$121&lt;='Mapa de férias'!$J$13))),"F",""))</f>
        <v/>
      </c>
      <c r="AC126" s="44">
        <f>IF(OR($B126="",AC$121=""),"",IF(AND(NETWORKDAYS(AC$121,AC$121,'Feriados'!$F$7:$F$22)=1,OR(AND(AC$121&gt;='Mapa de férias'!$E$13,AC$121&lt;='Mapa de férias'!$F$13),AND(AC$121&gt;='Mapa de férias'!$G$13,AC$121&lt;='Mapa de férias'!$H$13),AND(AC$121&gt;='Mapa de férias'!$I$13,AC$121&lt;='Mapa de férias'!$J$13))),"F",""))</f>
        <v/>
      </c>
      <c r="AD126" s="44">
        <f>IF(OR($B126="",AD$121=""),"",IF(AND(NETWORKDAYS(AD$121,AD$121,'Feriados'!$F$7:$F$22)=1,OR(AND(AD$121&gt;='Mapa de férias'!$E$13,AD$121&lt;='Mapa de férias'!$F$13),AND(AD$121&gt;='Mapa de férias'!$G$13,AD$121&lt;='Mapa de férias'!$H$13),AND(AD$121&gt;='Mapa de férias'!$I$13,AD$121&lt;='Mapa de férias'!$J$13))),"F",""))</f>
        <v/>
      </c>
      <c r="AE126" s="44">
        <f>IF(OR($B126="",AE$121=""),"",IF(AND(NETWORKDAYS(AE$121,AE$121,'Feriados'!$F$7:$F$22)=1,OR(AND(AE$121&gt;='Mapa de férias'!$E$13,AE$121&lt;='Mapa de férias'!$F$13),AND(AE$121&gt;='Mapa de férias'!$G$13,AE$121&lt;='Mapa de férias'!$H$13),AND(AE$121&gt;='Mapa de férias'!$I$13,AE$121&lt;='Mapa de férias'!$J$13))),"F",""))</f>
        <v/>
      </c>
      <c r="AF126" s="44">
        <f>IF(OR($B126="",AF$121=""),"",IF(AND(NETWORKDAYS(AF$121,AF$121,'Feriados'!$F$7:$F$22)=1,OR(AND(AF$121&gt;='Mapa de férias'!$E$13,AF$121&lt;='Mapa de férias'!$F$13),AND(AF$121&gt;='Mapa de férias'!$G$13,AF$121&lt;='Mapa de férias'!$H$13),AND(AF$121&gt;='Mapa de férias'!$I$13,AF$121&lt;='Mapa de férias'!$J$13))),"F",""))</f>
        <v/>
      </c>
      <c r="AG126" s="44">
        <f>IF(OR($B126="",AG$121=""),"",IF(AND(NETWORKDAYS(AG$121,AG$121,'Feriados'!$F$7:$F$22)=1,OR(AND(AG$121&gt;='Mapa de férias'!$E$13,AG$121&lt;='Mapa de férias'!$F$13),AND(AG$121&gt;='Mapa de férias'!$G$13,AG$121&lt;='Mapa de férias'!$H$13),AND(AG$121&gt;='Mapa de férias'!$I$13,AG$121&lt;='Mapa de férias'!$J$13))),"F",""))</f>
        <v/>
      </c>
      <c r="AH126" s="45">
        <f>IF($B126="","",COUNTIF(C126:AG126,"F"))</f>
        <v/>
      </c>
    </row>
    <row r="127" ht="15" customHeight="1">
      <c r="A127" s="42" t="n">
        <v>5</v>
      </c>
      <c r="B127" s="43">
        <f>IF('Mapa de férias'!$B$14="","",'Mapa de férias'!$B$14)</f>
        <v/>
      </c>
      <c r="C127" s="44">
        <f>IF(OR($B127="",C$121=""),"",IF(AND(NETWORKDAYS(C$121,C$121,'Feriados'!$F$7:$F$22)=1,OR(AND(C$121&gt;='Mapa de férias'!$E$14,C$121&lt;='Mapa de férias'!$F$14),AND(C$121&gt;='Mapa de férias'!$G$14,C$121&lt;='Mapa de férias'!$H$14),AND(C$121&gt;='Mapa de férias'!$I$14,C$121&lt;='Mapa de férias'!$J$14))),"F",""))</f>
        <v/>
      </c>
      <c r="D127" s="44">
        <f>IF(OR($B127="",D$121=""),"",IF(AND(NETWORKDAYS(D$121,D$121,'Feriados'!$F$7:$F$22)=1,OR(AND(D$121&gt;='Mapa de férias'!$E$14,D$121&lt;='Mapa de férias'!$F$14),AND(D$121&gt;='Mapa de férias'!$G$14,D$121&lt;='Mapa de férias'!$H$14),AND(D$121&gt;='Mapa de férias'!$I$14,D$121&lt;='Mapa de férias'!$J$14))),"F",""))</f>
        <v/>
      </c>
      <c r="E127" s="44">
        <f>IF(OR($B127="",E$121=""),"",IF(AND(NETWORKDAYS(E$121,E$121,'Feriados'!$F$7:$F$22)=1,OR(AND(E$121&gt;='Mapa de férias'!$E$14,E$121&lt;='Mapa de férias'!$F$14),AND(E$121&gt;='Mapa de férias'!$G$14,E$121&lt;='Mapa de férias'!$H$14),AND(E$121&gt;='Mapa de férias'!$I$14,E$121&lt;='Mapa de férias'!$J$14))),"F",""))</f>
        <v/>
      </c>
      <c r="F127" s="44">
        <f>IF(OR($B127="",F$121=""),"",IF(AND(NETWORKDAYS(F$121,F$121,'Feriados'!$F$7:$F$22)=1,OR(AND(F$121&gt;='Mapa de férias'!$E$14,F$121&lt;='Mapa de férias'!$F$14),AND(F$121&gt;='Mapa de férias'!$G$14,F$121&lt;='Mapa de férias'!$H$14),AND(F$121&gt;='Mapa de férias'!$I$14,F$121&lt;='Mapa de férias'!$J$14))),"F",""))</f>
        <v/>
      </c>
      <c r="G127" s="44">
        <f>IF(OR($B127="",G$121=""),"",IF(AND(NETWORKDAYS(G$121,G$121,'Feriados'!$F$7:$F$22)=1,OR(AND(G$121&gt;='Mapa de férias'!$E$14,G$121&lt;='Mapa de férias'!$F$14),AND(G$121&gt;='Mapa de férias'!$G$14,G$121&lt;='Mapa de férias'!$H$14),AND(G$121&gt;='Mapa de férias'!$I$14,G$121&lt;='Mapa de férias'!$J$14))),"F",""))</f>
        <v/>
      </c>
      <c r="H127" s="44">
        <f>IF(OR($B127="",H$121=""),"",IF(AND(NETWORKDAYS(H$121,H$121,'Feriados'!$F$7:$F$22)=1,OR(AND(H$121&gt;='Mapa de férias'!$E$14,H$121&lt;='Mapa de férias'!$F$14),AND(H$121&gt;='Mapa de férias'!$G$14,H$121&lt;='Mapa de férias'!$H$14),AND(H$121&gt;='Mapa de férias'!$I$14,H$121&lt;='Mapa de férias'!$J$14))),"F",""))</f>
        <v/>
      </c>
      <c r="I127" s="44">
        <f>IF(OR($B127="",I$121=""),"",IF(AND(NETWORKDAYS(I$121,I$121,'Feriados'!$F$7:$F$22)=1,OR(AND(I$121&gt;='Mapa de férias'!$E$14,I$121&lt;='Mapa de férias'!$F$14),AND(I$121&gt;='Mapa de férias'!$G$14,I$121&lt;='Mapa de férias'!$H$14),AND(I$121&gt;='Mapa de férias'!$I$14,I$121&lt;='Mapa de férias'!$J$14))),"F",""))</f>
        <v/>
      </c>
      <c r="J127" s="44">
        <f>IF(OR($B127="",J$121=""),"",IF(AND(NETWORKDAYS(J$121,J$121,'Feriados'!$F$7:$F$22)=1,OR(AND(J$121&gt;='Mapa de férias'!$E$14,J$121&lt;='Mapa de férias'!$F$14),AND(J$121&gt;='Mapa de férias'!$G$14,J$121&lt;='Mapa de férias'!$H$14),AND(J$121&gt;='Mapa de férias'!$I$14,J$121&lt;='Mapa de férias'!$J$14))),"F",""))</f>
        <v/>
      </c>
      <c r="K127" s="44">
        <f>IF(OR($B127="",K$121=""),"",IF(AND(NETWORKDAYS(K$121,K$121,'Feriados'!$F$7:$F$22)=1,OR(AND(K$121&gt;='Mapa de férias'!$E$14,K$121&lt;='Mapa de férias'!$F$14),AND(K$121&gt;='Mapa de férias'!$G$14,K$121&lt;='Mapa de férias'!$H$14),AND(K$121&gt;='Mapa de férias'!$I$14,K$121&lt;='Mapa de férias'!$J$14))),"F",""))</f>
        <v/>
      </c>
      <c r="L127" s="44">
        <f>IF(OR($B127="",L$121=""),"",IF(AND(NETWORKDAYS(L$121,L$121,'Feriados'!$F$7:$F$22)=1,OR(AND(L$121&gt;='Mapa de férias'!$E$14,L$121&lt;='Mapa de férias'!$F$14),AND(L$121&gt;='Mapa de férias'!$G$14,L$121&lt;='Mapa de férias'!$H$14),AND(L$121&gt;='Mapa de férias'!$I$14,L$121&lt;='Mapa de férias'!$J$14))),"F",""))</f>
        <v/>
      </c>
      <c r="M127" s="44">
        <f>IF(OR($B127="",M$121=""),"",IF(AND(NETWORKDAYS(M$121,M$121,'Feriados'!$F$7:$F$22)=1,OR(AND(M$121&gt;='Mapa de férias'!$E$14,M$121&lt;='Mapa de férias'!$F$14),AND(M$121&gt;='Mapa de férias'!$G$14,M$121&lt;='Mapa de férias'!$H$14),AND(M$121&gt;='Mapa de férias'!$I$14,M$121&lt;='Mapa de férias'!$J$14))),"F",""))</f>
        <v/>
      </c>
      <c r="N127" s="44">
        <f>IF(OR($B127="",N$121=""),"",IF(AND(NETWORKDAYS(N$121,N$121,'Feriados'!$F$7:$F$22)=1,OR(AND(N$121&gt;='Mapa de férias'!$E$14,N$121&lt;='Mapa de férias'!$F$14),AND(N$121&gt;='Mapa de férias'!$G$14,N$121&lt;='Mapa de férias'!$H$14),AND(N$121&gt;='Mapa de férias'!$I$14,N$121&lt;='Mapa de férias'!$J$14))),"F",""))</f>
        <v/>
      </c>
      <c r="O127" s="44">
        <f>IF(OR($B127="",O$121=""),"",IF(AND(NETWORKDAYS(O$121,O$121,'Feriados'!$F$7:$F$22)=1,OR(AND(O$121&gt;='Mapa de férias'!$E$14,O$121&lt;='Mapa de férias'!$F$14),AND(O$121&gt;='Mapa de férias'!$G$14,O$121&lt;='Mapa de férias'!$H$14),AND(O$121&gt;='Mapa de férias'!$I$14,O$121&lt;='Mapa de férias'!$J$14))),"F",""))</f>
        <v/>
      </c>
      <c r="P127" s="44">
        <f>IF(OR($B127="",P$121=""),"",IF(AND(NETWORKDAYS(P$121,P$121,'Feriados'!$F$7:$F$22)=1,OR(AND(P$121&gt;='Mapa de férias'!$E$14,P$121&lt;='Mapa de férias'!$F$14),AND(P$121&gt;='Mapa de férias'!$G$14,P$121&lt;='Mapa de férias'!$H$14),AND(P$121&gt;='Mapa de férias'!$I$14,P$121&lt;='Mapa de férias'!$J$14))),"F",""))</f>
        <v/>
      </c>
      <c r="Q127" s="44">
        <f>IF(OR($B127="",Q$121=""),"",IF(AND(NETWORKDAYS(Q$121,Q$121,'Feriados'!$F$7:$F$22)=1,OR(AND(Q$121&gt;='Mapa de férias'!$E$14,Q$121&lt;='Mapa de férias'!$F$14),AND(Q$121&gt;='Mapa de férias'!$G$14,Q$121&lt;='Mapa de férias'!$H$14),AND(Q$121&gt;='Mapa de férias'!$I$14,Q$121&lt;='Mapa de férias'!$J$14))),"F",""))</f>
        <v/>
      </c>
      <c r="R127" s="44">
        <f>IF(OR($B127="",R$121=""),"",IF(AND(NETWORKDAYS(R$121,R$121,'Feriados'!$F$7:$F$22)=1,OR(AND(R$121&gt;='Mapa de férias'!$E$14,R$121&lt;='Mapa de férias'!$F$14),AND(R$121&gt;='Mapa de férias'!$G$14,R$121&lt;='Mapa de férias'!$H$14),AND(R$121&gt;='Mapa de férias'!$I$14,R$121&lt;='Mapa de férias'!$J$14))),"F",""))</f>
        <v/>
      </c>
      <c r="S127" s="44">
        <f>IF(OR($B127="",S$121=""),"",IF(AND(NETWORKDAYS(S$121,S$121,'Feriados'!$F$7:$F$22)=1,OR(AND(S$121&gt;='Mapa de férias'!$E$14,S$121&lt;='Mapa de férias'!$F$14),AND(S$121&gt;='Mapa de férias'!$G$14,S$121&lt;='Mapa de férias'!$H$14),AND(S$121&gt;='Mapa de férias'!$I$14,S$121&lt;='Mapa de férias'!$J$14))),"F",""))</f>
        <v/>
      </c>
      <c r="T127" s="44">
        <f>IF(OR($B127="",T$121=""),"",IF(AND(NETWORKDAYS(T$121,T$121,'Feriados'!$F$7:$F$22)=1,OR(AND(T$121&gt;='Mapa de férias'!$E$14,T$121&lt;='Mapa de férias'!$F$14),AND(T$121&gt;='Mapa de férias'!$G$14,T$121&lt;='Mapa de férias'!$H$14),AND(T$121&gt;='Mapa de férias'!$I$14,T$121&lt;='Mapa de férias'!$J$14))),"F",""))</f>
        <v/>
      </c>
      <c r="U127" s="44">
        <f>IF(OR($B127="",U$121=""),"",IF(AND(NETWORKDAYS(U$121,U$121,'Feriados'!$F$7:$F$22)=1,OR(AND(U$121&gt;='Mapa de férias'!$E$14,U$121&lt;='Mapa de férias'!$F$14),AND(U$121&gt;='Mapa de férias'!$G$14,U$121&lt;='Mapa de férias'!$H$14),AND(U$121&gt;='Mapa de férias'!$I$14,U$121&lt;='Mapa de férias'!$J$14))),"F",""))</f>
        <v/>
      </c>
      <c r="V127" s="44">
        <f>IF(OR($B127="",V$121=""),"",IF(AND(NETWORKDAYS(V$121,V$121,'Feriados'!$F$7:$F$22)=1,OR(AND(V$121&gt;='Mapa de férias'!$E$14,V$121&lt;='Mapa de férias'!$F$14),AND(V$121&gt;='Mapa de férias'!$G$14,V$121&lt;='Mapa de férias'!$H$14),AND(V$121&gt;='Mapa de férias'!$I$14,V$121&lt;='Mapa de férias'!$J$14))),"F",""))</f>
        <v/>
      </c>
      <c r="W127" s="44">
        <f>IF(OR($B127="",W$121=""),"",IF(AND(NETWORKDAYS(W$121,W$121,'Feriados'!$F$7:$F$22)=1,OR(AND(W$121&gt;='Mapa de férias'!$E$14,W$121&lt;='Mapa de férias'!$F$14),AND(W$121&gt;='Mapa de férias'!$G$14,W$121&lt;='Mapa de férias'!$H$14),AND(W$121&gt;='Mapa de férias'!$I$14,W$121&lt;='Mapa de férias'!$J$14))),"F",""))</f>
        <v/>
      </c>
      <c r="X127" s="44">
        <f>IF(OR($B127="",X$121=""),"",IF(AND(NETWORKDAYS(X$121,X$121,'Feriados'!$F$7:$F$22)=1,OR(AND(X$121&gt;='Mapa de férias'!$E$14,X$121&lt;='Mapa de férias'!$F$14),AND(X$121&gt;='Mapa de férias'!$G$14,X$121&lt;='Mapa de férias'!$H$14),AND(X$121&gt;='Mapa de férias'!$I$14,X$121&lt;='Mapa de férias'!$J$14))),"F",""))</f>
        <v/>
      </c>
      <c r="Y127" s="44">
        <f>IF(OR($B127="",Y$121=""),"",IF(AND(NETWORKDAYS(Y$121,Y$121,'Feriados'!$F$7:$F$22)=1,OR(AND(Y$121&gt;='Mapa de férias'!$E$14,Y$121&lt;='Mapa de férias'!$F$14),AND(Y$121&gt;='Mapa de férias'!$G$14,Y$121&lt;='Mapa de férias'!$H$14),AND(Y$121&gt;='Mapa de férias'!$I$14,Y$121&lt;='Mapa de férias'!$J$14))),"F",""))</f>
        <v/>
      </c>
      <c r="Z127" s="44">
        <f>IF(OR($B127="",Z$121=""),"",IF(AND(NETWORKDAYS(Z$121,Z$121,'Feriados'!$F$7:$F$22)=1,OR(AND(Z$121&gt;='Mapa de férias'!$E$14,Z$121&lt;='Mapa de férias'!$F$14),AND(Z$121&gt;='Mapa de férias'!$G$14,Z$121&lt;='Mapa de férias'!$H$14),AND(Z$121&gt;='Mapa de férias'!$I$14,Z$121&lt;='Mapa de férias'!$J$14))),"F",""))</f>
        <v/>
      </c>
      <c r="AA127" s="44">
        <f>IF(OR($B127="",AA$121=""),"",IF(AND(NETWORKDAYS(AA$121,AA$121,'Feriados'!$F$7:$F$22)=1,OR(AND(AA$121&gt;='Mapa de férias'!$E$14,AA$121&lt;='Mapa de férias'!$F$14),AND(AA$121&gt;='Mapa de férias'!$G$14,AA$121&lt;='Mapa de férias'!$H$14),AND(AA$121&gt;='Mapa de férias'!$I$14,AA$121&lt;='Mapa de férias'!$J$14))),"F",""))</f>
        <v/>
      </c>
      <c r="AB127" s="44">
        <f>IF(OR($B127="",AB$121=""),"",IF(AND(NETWORKDAYS(AB$121,AB$121,'Feriados'!$F$7:$F$22)=1,OR(AND(AB$121&gt;='Mapa de férias'!$E$14,AB$121&lt;='Mapa de férias'!$F$14),AND(AB$121&gt;='Mapa de férias'!$G$14,AB$121&lt;='Mapa de férias'!$H$14),AND(AB$121&gt;='Mapa de férias'!$I$14,AB$121&lt;='Mapa de férias'!$J$14))),"F",""))</f>
        <v/>
      </c>
      <c r="AC127" s="44">
        <f>IF(OR($B127="",AC$121=""),"",IF(AND(NETWORKDAYS(AC$121,AC$121,'Feriados'!$F$7:$F$22)=1,OR(AND(AC$121&gt;='Mapa de férias'!$E$14,AC$121&lt;='Mapa de férias'!$F$14),AND(AC$121&gt;='Mapa de férias'!$G$14,AC$121&lt;='Mapa de férias'!$H$14),AND(AC$121&gt;='Mapa de férias'!$I$14,AC$121&lt;='Mapa de férias'!$J$14))),"F",""))</f>
        <v/>
      </c>
      <c r="AD127" s="44">
        <f>IF(OR($B127="",AD$121=""),"",IF(AND(NETWORKDAYS(AD$121,AD$121,'Feriados'!$F$7:$F$22)=1,OR(AND(AD$121&gt;='Mapa de férias'!$E$14,AD$121&lt;='Mapa de férias'!$F$14),AND(AD$121&gt;='Mapa de férias'!$G$14,AD$121&lt;='Mapa de férias'!$H$14),AND(AD$121&gt;='Mapa de férias'!$I$14,AD$121&lt;='Mapa de férias'!$J$14))),"F",""))</f>
        <v/>
      </c>
      <c r="AE127" s="44">
        <f>IF(OR($B127="",AE$121=""),"",IF(AND(NETWORKDAYS(AE$121,AE$121,'Feriados'!$F$7:$F$22)=1,OR(AND(AE$121&gt;='Mapa de férias'!$E$14,AE$121&lt;='Mapa de férias'!$F$14),AND(AE$121&gt;='Mapa de férias'!$G$14,AE$121&lt;='Mapa de férias'!$H$14),AND(AE$121&gt;='Mapa de férias'!$I$14,AE$121&lt;='Mapa de férias'!$J$14))),"F",""))</f>
        <v/>
      </c>
      <c r="AF127" s="44">
        <f>IF(OR($B127="",AF$121=""),"",IF(AND(NETWORKDAYS(AF$121,AF$121,'Feriados'!$F$7:$F$22)=1,OR(AND(AF$121&gt;='Mapa de férias'!$E$14,AF$121&lt;='Mapa de férias'!$F$14),AND(AF$121&gt;='Mapa de férias'!$G$14,AF$121&lt;='Mapa de férias'!$H$14),AND(AF$121&gt;='Mapa de férias'!$I$14,AF$121&lt;='Mapa de férias'!$J$14))),"F",""))</f>
        <v/>
      </c>
      <c r="AG127" s="44">
        <f>IF(OR($B127="",AG$121=""),"",IF(AND(NETWORKDAYS(AG$121,AG$121,'Feriados'!$F$7:$F$22)=1,OR(AND(AG$121&gt;='Mapa de férias'!$E$14,AG$121&lt;='Mapa de férias'!$F$14),AND(AG$121&gt;='Mapa de férias'!$G$14,AG$121&lt;='Mapa de férias'!$H$14),AND(AG$121&gt;='Mapa de férias'!$I$14,AG$121&lt;='Mapa de férias'!$J$14))),"F",""))</f>
        <v/>
      </c>
      <c r="AH127" s="45">
        <f>IF($B127="","",COUNTIF(C127:AG127,"F"))</f>
        <v/>
      </c>
    </row>
    <row r="128" ht="15" customHeight="1">
      <c r="A128" s="42" t="n">
        <v>6</v>
      </c>
      <c r="B128" s="43">
        <f>IF('Mapa de férias'!$B$15="","",'Mapa de férias'!$B$15)</f>
        <v/>
      </c>
      <c r="C128" s="44">
        <f>IF(OR($B128="",C$121=""),"",IF(AND(NETWORKDAYS(C$121,C$121,'Feriados'!$F$7:$F$22)=1,OR(AND(C$121&gt;='Mapa de férias'!$E$15,C$121&lt;='Mapa de férias'!$F$15),AND(C$121&gt;='Mapa de férias'!$G$15,C$121&lt;='Mapa de férias'!$H$15),AND(C$121&gt;='Mapa de férias'!$I$15,C$121&lt;='Mapa de férias'!$J$15))),"F",""))</f>
        <v/>
      </c>
      <c r="D128" s="44">
        <f>IF(OR($B128="",D$121=""),"",IF(AND(NETWORKDAYS(D$121,D$121,'Feriados'!$F$7:$F$22)=1,OR(AND(D$121&gt;='Mapa de férias'!$E$15,D$121&lt;='Mapa de férias'!$F$15),AND(D$121&gt;='Mapa de férias'!$G$15,D$121&lt;='Mapa de férias'!$H$15),AND(D$121&gt;='Mapa de férias'!$I$15,D$121&lt;='Mapa de férias'!$J$15))),"F",""))</f>
        <v/>
      </c>
      <c r="E128" s="44">
        <f>IF(OR($B128="",E$121=""),"",IF(AND(NETWORKDAYS(E$121,E$121,'Feriados'!$F$7:$F$22)=1,OR(AND(E$121&gt;='Mapa de férias'!$E$15,E$121&lt;='Mapa de férias'!$F$15),AND(E$121&gt;='Mapa de férias'!$G$15,E$121&lt;='Mapa de férias'!$H$15),AND(E$121&gt;='Mapa de férias'!$I$15,E$121&lt;='Mapa de férias'!$J$15))),"F",""))</f>
        <v/>
      </c>
      <c r="F128" s="44">
        <f>IF(OR($B128="",F$121=""),"",IF(AND(NETWORKDAYS(F$121,F$121,'Feriados'!$F$7:$F$22)=1,OR(AND(F$121&gt;='Mapa de férias'!$E$15,F$121&lt;='Mapa de férias'!$F$15),AND(F$121&gt;='Mapa de férias'!$G$15,F$121&lt;='Mapa de férias'!$H$15),AND(F$121&gt;='Mapa de férias'!$I$15,F$121&lt;='Mapa de férias'!$J$15))),"F",""))</f>
        <v/>
      </c>
      <c r="G128" s="44">
        <f>IF(OR($B128="",G$121=""),"",IF(AND(NETWORKDAYS(G$121,G$121,'Feriados'!$F$7:$F$22)=1,OR(AND(G$121&gt;='Mapa de férias'!$E$15,G$121&lt;='Mapa de férias'!$F$15),AND(G$121&gt;='Mapa de férias'!$G$15,G$121&lt;='Mapa de férias'!$H$15),AND(G$121&gt;='Mapa de férias'!$I$15,G$121&lt;='Mapa de férias'!$J$15))),"F",""))</f>
        <v/>
      </c>
      <c r="H128" s="44">
        <f>IF(OR($B128="",H$121=""),"",IF(AND(NETWORKDAYS(H$121,H$121,'Feriados'!$F$7:$F$22)=1,OR(AND(H$121&gt;='Mapa de férias'!$E$15,H$121&lt;='Mapa de férias'!$F$15),AND(H$121&gt;='Mapa de férias'!$G$15,H$121&lt;='Mapa de férias'!$H$15),AND(H$121&gt;='Mapa de férias'!$I$15,H$121&lt;='Mapa de férias'!$J$15))),"F",""))</f>
        <v/>
      </c>
      <c r="I128" s="44">
        <f>IF(OR($B128="",I$121=""),"",IF(AND(NETWORKDAYS(I$121,I$121,'Feriados'!$F$7:$F$22)=1,OR(AND(I$121&gt;='Mapa de férias'!$E$15,I$121&lt;='Mapa de férias'!$F$15),AND(I$121&gt;='Mapa de férias'!$G$15,I$121&lt;='Mapa de férias'!$H$15),AND(I$121&gt;='Mapa de férias'!$I$15,I$121&lt;='Mapa de férias'!$J$15))),"F",""))</f>
        <v/>
      </c>
      <c r="J128" s="44">
        <f>IF(OR($B128="",J$121=""),"",IF(AND(NETWORKDAYS(J$121,J$121,'Feriados'!$F$7:$F$22)=1,OR(AND(J$121&gt;='Mapa de férias'!$E$15,J$121&lt;='Mapa de férias'!$F$15),AND(J$121&gt;='Mapa de férias'!$G$15,J$121&lt;='Mapa de férias'!$H$15),AND(J$121&gt;='Mapa de férias'!$I$15,J$121&lt;='Mapa de férias'!$J$15))),"F",""))</f>
        <v/>
      </c>
      <c r="K128" s="44">
        <f>IF(OR($B128="",K$121=""),"",IF(AND(NETWORKDAYS(K$121,K$121,'Feriados'!$F$7:$F$22)=1,OR(AND(K$121&gt;='Mapa de férias'!$E$15,K$121&lt;='Mapa de férias'!$F$15),AND(K$121&gt;='Mapa de férias'!$G$15,K$121&lt;='Mapa de férias'!$H$15),AND(K$121&gt;='Mapa de férias'!$I$15,K$121&lt;='Mapa de férias'!$J$15))),"F",""))</f>
        <v/>
      </c>
      <c r="L128" s="44">
        <f>IF(OR($B128="",L$121=""),"",IF(AND(NETWORKDAYS(L$121,L$121,'Feriados'!$F$7:$F$22)=1,OR(AND(L$121&gt;='Mapa de férias'!$E$15,L$121&lt;='Mapa de férias'!$F$15),AND(L$121&gt;='Mapa de férias'!$G$15,L$121&lt;='Mapa de férias'!$H$15),AND(L$121&gt;='Mapa de férias'!$I$15,L$121&lt;='Mapa de férias'!$J$15))),"F",""))</f>
        <v/>
      </c>
      <c r="M128" s="44">
        <f>IF(OR($B128="",M$121=""),"",IF(AND(NETWORKDAYS(M$121,M$121,'Feriados'!$F$7:$F$22)=1,OR(AND(M$121&gt;='Mapa de férias'!$E$15,M$121&lt;='Mapa de férias'!$F$15),AND(M$121&gt;='Mapa de férias'!$G$15,M$121&lt;='Mapa de férias'!$H$15),AND(M$121&gt;='Mapa de férias'!$I$15,M$121&lt;='Mapa de férias'!$J$15))),"F",""))</f>
        <v/>
      </c>
      <c r="N128" s="44">
        <f>IF(OR($B128="",N$121=""),"",IF(AND(NETWORKDAYS(N$121,N$121,'Feriados'!$F$7:$F$22)=1,OR(AND(N$121&gt;='Mapa de férias'!$E$15,N$121&lt;='Mapa de férias'!$F$15),AND(N$121&gt;='Mapa de férias'!$G$15,N$121&lt;='Mapa de férias'!$H$15),AND(N$121&gt;='Mapa de férias'!$I$15,N$121&lt;='Mapa de férias'!$J$15))),"F",""))</f>
        <v/>
      </c>
      <c r="O128" s="44">
        <f>IF(OR($B128="",O$121=""),"",IF(AND(NETWORKDAYS(O$121,O$121,'Feriados'!$F$7:$F$22)=1,OR(AND(O$121&gt;='Mapa de férias'!$E$15,O$121&lt;='Mapa de férias'!$F$15),AND(O$121&gt;='Mapa de férias'!$G$15,O$121&lt;='Mapa de férias'!$H$15),AND(O$121&gt;='Mapa de férias'!$I$15,O$121&lt;='Mapa de férias'!$J$15))),"F",""))</f>
        <v/>
      </c>
      <c r="P128" s="44">
        <f>IF(OR($B128="",P$121=""),"",IF(AND(NETWORKDAYS(P$121,P$121,'Feriados'!$F$7:$F$22)=1,OR(AND(P$121&gt;='Mapa de férias'!$E$15,P$121&lt;='Mapa de férias'!$F$15),AND(P$121&gt;='Mapa de férias'!$G$15,P$121&lt;='Mapa de férias'!$H$15),AND(P$121&gt;='Mapa de férias'!$I$15,P$121&lt;='Mapa de férias'!$J$15))),"F",""))</f>
        <v/>
      </c>
      <c r="Q128" s="44">
        <f>IF(OR($B128="",Q$121=""),"",IF(AND(NETWORKDAYS(Q$121,Q$121,'Feriados'!$F$7:$F$22)=1,OR(AND(Q$121&gt;='Mapa de férias'!$E$15,Q$121&lt;='Mapa de férias'!$F$15),AND(Q$121&gt;='Mapa de férias'!$G$15,Q$121&lt;='Mapa de férias'!$H$15),AND(Q$121&gt;='Mapa de férias'!$I$15,Q$121&lt;='Mapa de férias'!$J$15))),"F",""))</f>
        <v/>
      </c>
      <c r="R128" s="44">
        <f>IF(OR($B128="",R$121=""),"",IF(AND(NETWORKDAYS(R$121,R$121,'Feriados'!$F$7:$F$22)=1,OR(AND(R$121&gt;='Mapa de férias'!$E$15,R$121&lt;='Mapa de férias'!$F$15),AND(R$121&gt;='Mapa de férias'!$G$15,R$121&lt;='Mapa de férias'!$H$15),AND(R$121&gt;='Mapa de férias'!$I$15,R$121&lt;='Mapa de férias'!$J$15))),"F",""))</f>
        <v/>
      </c>
      <c r="S128" s="44">
        <f>IF(OR($B128="",S$121=""),"",IF(AND(NETWORKDAYS(S$121,S$121,'Feriados'!$F$7:$F$22)=1,OR(AND(S$121&gt;='Mapa de férias'!$E$15,S$121&lt;='Mapa de férias'!$F$15),AND(S$121&gt;='Mapa de férias'!$G$15,S$121&lt;='Mapa de férias'!$H$15),AND(S$121&gt;='Mapa de férias'!$I$15,S$121&lt;='Mapa de férias'!$J$15))),"F",""))</f>
        <v/>
      </c>
      <c r="T128" s="44">
        <f>IF(OR($B128="",T$121=""),"",IF(AND(NETWORKDAYS(T$121,T$121,'Feriados'!$F$7:$F$22)=1,OR(AND(T$121&gt;='Mapa de férias'!$E$15,T$121&lt;='Mapa de férias'!$F$15),AND(T$121&gt;='Mapa de férias'!$G$15,T$121&lt;='Mapa de férias'!$H$15),AND(T$121&gt;='Mapa de férias'!$I$15,T$121&lt;='Mapa de férias'!$J$15))),"F",""))</f>
        <v/>
      </c>
      <c r="U128" s="44">
        <f>IF(OR($B128="",U$121=""),"",IF(AND(NETWORKDAYS(U$121,U$121,'Feriados'!$F$7:$F$22)=1,OR(AND(U$121&gt;='Mapa de férias'!$E$15,U$121&lt;='Mapa de férias'!$F$15),AND(U$121&gt;='Mapa de férias'!$G$15,U$121&lt;='Mapa de férias'!$H$15),AND(U$121&gt;='Mapa de férias'!$I$15,U$121&lt;='Mapa de férias'!$J$15))),"F",""))</f>
        <v/>
      </c>
      <c r="V128" s="44">
        <f>IF(OR($B128="",V$121=""),"",IF(AND(NETWORKDAYS(V$121,V$121,'Feriados'!$F$7:$F$22)=1,OR(AND(V$121&gt;='Mapa de férias'!$E$15,V$121&lt;='Mapa de férias'!$F$15),AND(V$121&gt;='Mapa de férias'!$G$15,V$121&lt;='Mapa de férias'!$H$15),AND(V$121&gt;='Mapa de férias'!$I$15,V$121&lt;='Mapa de férias'!$J$15))),"F",""))</f>
        <v/>
      </c>
      <c r="W128" s="44">
        <f>IF(OR($B128="",W$121=""),"",IF(AND(NETWORKDAYS(W$121,W$121,'Feriados'!$F$7:$F$22)=1,OR(AND(W$121&gt;='Mapa de férias'!$E$15,W$121&lt;='Mapa de férias'!$F$15),AND(W$121&gt;='Mapa de férias'!$G$15,W$121&lt;='Mapa de férias'!$H$15),AND(W$121&gt;='Mapa de férias'!$I$15,W$121&lt;='Mapa de férias'!$J$15))),"F",""))</f>
        <v/>
      </c>
      <c r="X128" s="44">
        <f>IF(OR($B128="",X$121=""),"",IF(AND(NETWORKDAYS(X$121,X$121,'Feriados'!$F$7:$F$22)=1,OR(AND(X$121&gt;='Mapa de férias'!$E$15,X$121&lt;='Mapa de férias'!$F$15),AND(X$121&gt;='Mapa de férias'!$G$15,X$121&lt;='Mapa de férias'!$H$15),AND(X$121&gt;='Mapa de férias'!$I$15,X$121&lt;='Mapa de férias'!$J$15))),"F",""))</f>
        <v/>
      </c>
      <c r="Y128" s="44">
        <f>IF(OR($B128="",Y$121=""),"",IF(AND(NETWORKDAYS(Y$121,Y$121,'Feriados'!$F$7:$F$22)=1,OR(AND(Y$121&gt;='Mapa de férias'!$E$15,Y$121&lt;='Mapa de férias'!$F$15),AND(Y$121&gt;='Mapa de férias'!$G$15,Y$121&lt;='Mapa de férias'!$H$15),AND(Y$121&gt;='Mapa de férias'!$I$15,Y$121&lt;='Mapa de férias'!$J$15))),"F",""))</f>
        <v/>
      </c>
      <c r="Z128" s="44">
        <f>IF(OR($B128="",Z$121=""),"",IF(AND(NETWORKDAYS(Z$121,Z$121,'Feriados'!$F$7:$F$22)=1,OR(AND(Z$121&gt;='Mapa de férias'!$E$15,Z$121&lt;='Mapa de férias'!$F$15),AND(Z$121&gt;='Mapa de férias'!$G$15,Z$121&lt;='Mapa de férias'!$H$15),AND(Z$121&gt;='Mapa de férias'!$I$15,Z$121&lt;='Mapa de férias'!$J$15))),"F",""))</f>
        <v/>
      </c>
      <c r="AA128" s="44">
        <f>IF(OR($B128="",AA$121=""),"",IF(AND(NETWORKDAYS(AA$121,AA$121,'Feriados'!$F$7:$F$22)=1,OR(AND(AA$121&gt;='Mapa de férias'!$E$15,AA$121&lt;='Mapa de férias'!$F$15),AND(AA$121&gt;='Mapa de férias'!$G$15,AA$121&lt;='Mapa de férias'!$H$15),AND(AA$121&gt;='Mapa de férias'!$I$15,AA$121&lt;='Mapa de férias'!$J$15))),"F",""))</f>
        <v/>
      </c>
      <c r="AB128" s="44">
        <f>IF(OR($B128="",AB$121=""),"",IF(AND(NETWORKDAYS(AB$121,AB$121,'Feriados'!$F$7:$F$22)=1,OR(AND(AB$121&gt;='Mapa de férias'!$E$15,AB$121&lt;='Mapa de férias'!$F$15),AND(AB$121&gt;='Mapa de férias'!$G$15,AB$121&lt;='Mapa de férias'!$H$15),AND(AB$121&gt;='Mapa de férias'!$I$15,AB$121&lt;='Mapa de férias'!$J$15))),"F",""))</f>
        <v/>
      </c>
      <c r="AC128" s="44">
        <f>IF(OR($B128="",AC$121=""),"",IF(AND(NETWORKDAYS(AC$121,AC$121,'Feriados'!$F$7:$F$22)=1,OR(AND(AC$121&gt;='Mapa de férias'!$E$15,AC$121&lt;='Mapa de férias'!$F$15),AND(AC$121&gt;='Mapa de férias'!$G$15,AC$121&lt;='Mapa de férias'!$H$15),AND(AC$121&gt;='Mapa de férias'!$I$15,AC$121&lt;='Mapa de férias'!$J$15))),"F",""))</f>
        <v/>
      </c>
      <c r="AD128" s="44">
        <f>IF(OR($B128="",AD$121=""),"",IF(AND(NETWORKDAYS(AD$121,AD$121,'Feriados'!$F$7:$F$22)=1,OR(AND(AD$121&gt;='Mapa de férias'!$E$15,AD$121&lt;='Mapa de férias'!$F$15),AND(AD$121&gt;='Mapa de férias'!$G$15,AD$121&lt;='Mapa de férias'!$H$15),AND(AD$121&gt;='Mapa de férias'!$I$15,AD$121&lt;='Mapa de férias'!$J$15))),"F",""))</f>
        <v/>
      </c>
      <c r="AE128" s="44">
        <f>IF(OR($B128="",AE$121=""),"",IF(AND(NETWORKDAYS(AE$121,AE$121,'Feriados'!$F$7:$F$22)=1,OR(AND(AE$121&gt;='Mapa de férias'!$E$15,AE$121&lt;='Mapa de férias'!$F$15),AND(AE$121&gt;='Mapa de férias'!$G$15,AE$121&lt;='Mapa de férias'!$H$15),AND(AE$121&gt;='Mapa de férias'!$I$15,AE$121&lt;='Mapa de férias'!$J$15))),"F",""))</f>
        <v/>
      </c>
      <c r="AF128" s="44">
        <f>IF(OR($B128="",AF$121=""),"",IF(AND(NETWORKDAYS(AF$121,AF$121,'Feriados'!$F$7:$F$22)=1,OR(AND(AF$121&gt;='Mapa de férias'!$E$15,AF$121&lt;='Mapa de férias'!$F$15),AND(AF$121&gt;='Mapa de férias'!$G$15,AF$121&lt;='Mapa de férias'!$H$15),AND(AF$121&gt;='Mapa de férias'!$I$15,AF$121&lt;='Mapa de férias'!$J$15))),"F",""))</f>
        <v/>
      </c>
      <c r="AG128" s="44">
        <f>IF(OR($B128="",AG$121=""),"",IF(AND(NETWORKDAYS(AG$121,AG$121,'Feriados'!$F$7:$F$22)=1,OR(AND(AG$121&gt;='Mapa de férias'!$E$15,AG$121&lt;='Mapa de férias'!$F$15),AND(AG$121&gt;='Mapa de férias'!$G$15,AG$121&lt;='Mapa de férias'!$H$15),AND(AG$121&gt;='Mapa de férias'!$I$15,AG$121&lt;='Mapa de férias'!$J$15))),"F",""))</f>
        <v/>
      </c>
      <c r="AH128" s="45">
        <f>IF($B128="","",COUNTIF(C128:AG128,"F"))</f>
        <v/>
      </c>
    </row>
    <row r="129" ht="15" customHeight="1">
      <c r="A129" s="42" t="n">
        <v>7</v>
      </c>
      <c r="B129" s="43">
        <f>IF('Mapa de férias'!$B$16="","",'Mapa de férias'!$B$16)</f>
        <v/>
      </c>
      <c r="C129" s="44">
        <f>IF(OR($B129="",C$121=""),"",IF(AND(NETWORKDAYS(C$121,C$121,'Feriados'!$F$7:$F$22)=1,OR(AND(C$121&gt;='Mapa de férias'!$E$16,C$121&lt;='Mapa de férias'!$F$16),AND(C$121&gt;='Mapa de férias'!$G$16,C$121&lt;='Mapa de férias'!$H$16),AND(C$121&gt;='Mapa de férias'!$I$16,C$121&lt;='Mapa de férias'!$J$16))),"F",""))</f>
        <v/>
      </c>
      <c r="D129" s="44">
        <f>IF(OR($B129="",D$121=""),"",IF(AND(NETWORKDAYS(D$121,D$121,'Feriados'!$F$7:$F$22)=1,OR(AND(D$121&gt;='Mapa de férias'!$E$16,D$121&lt;='Mapa de férias'!$F$16),AND(D$121&gt;='Mapa de férias'!$G$16,D$121&lt;='Mapa de férias'!$H$16),AND(D$121&gt;='Mapa de férias'!$I$16,D$121&lt;='Mapa de férias'!$J$16))),"F",""))</f>
        <v/>
      </c>
      <c r="E129" s="44">
        <f>IF(OR($B129="",E$121=""),"",IF(AND(NETWORKDAYS(E$121,E$121,'Feriados'!$F$7:$F$22)=1,OR(AND(E$121&gt;='Mapa de férias'!$E$16,E$121&lt;='Mapa de férias'!$F$16),AND(E$121&gt;='Mapa de férias'!$G$16,E$121&lt;='Mapa de férias'!$H$16),AND(E$121&gt;='Mapa de férias'!$I$16,E$121&lt;='Mapa de férias'!$J$16))),"F",""))</f>
        <v/>
      </c>
      <c r="F129" s="44">
        <f>IF(OR($B129="",F$121=""),"",IF(AND(NETWORKDAYS(F$121,F$121,'Feriados'!$F$7:$F$22)=1,OR(AND(F$121&gt;='Mapa de férias'!$E$16,F$121&lt;='Mapa de férias'!$F$16),AND(F$121&gt;='Mapa de férias'!$G$16,F$121&lt;='Mapa de férias'!$H$16),AND(F$121&gt;='Mapa de férias'!$I$16,F$121&lt;='Mapa de férias'!$J$16))),"F",""))</f>
        <v/>
      </c>
      <c r="G129" s="44">
        <f>IF(OR($B129="",G$121=""),"",IF(AND(NETWORKDAYS(G$121,G$121,'Feriados'!$F$7:$F$22)=1,OR(AND(G$121&gt;='Mapa de férias'!$E$16,G$121&lt;='Mapa de férias'!$F$16),AND(G$121&gt;='Mapa de férias'!$G$16,G$121&lt;='Mapa de férias'!$H$16),AND(G$121&gt;='Mapa de férias'!$I$16,G$121&lt;='Mapa de férias'!$J$16))),"F",""))</f>
        <v/>
      </c>
      <c r="H129" s="44">
        <f>IF(OR($B129="",H$121=""),"",IF(AND(NETWORKDAYS(H$121,H$121,'Feriados'!$F$7:$F$22)=1,OR(AND(H$121&gt;='Mapa de férias'!$E$16,H$121&lt;='Mapa de férias'!$F$16),AND(H$121&gt;='Mapa de férias'!$G$16,H$121&lt;='Mapa de férias'!$H$16),AND(H$121&gt;='Mapa de férias'!$I$16,H$121&lt;='Mapa de férias'!$J$16))),"F",""))</f>
        <v/>
      </c>
      <c r="I129" s="44">
        <f>IF(OR($B129="",I$121=""),"",IF(AND(NETWORKDAYS(I$121,I$121,'Feriados'!$F$7:$F$22)=1,OR(AND(I$121&gt;='Mapa de férias'!$E$16,I$121&lt;='Mapa de férias'!$F$16),AND(I$121&gt;='Mapa de férias'!$G$16,I$121&lt;='Mapa de férias'!$H$16),AND(I$121&gt;='Mapa de férias'!$I$16,I$121&lt;='Mapa de férias'!$J$16))),"F",""))</f>
        <v/>
      </c>
      <c r="J129" s="44">
        <f>IF(OR($B129="",J$121=""),"",IF(AND(NETWORKDAYS(J$121,J$121,'Feriados'!$F$7:$F$22)=1,OR(AND(J$121&gt;='Mapa de férias'!$E$16,J$121&lt;='Mapa de férias'!$F$16),AND(J$121&gt;='Mapa de férias'!$G$16,J$121&lt;='Mapa de férias'!$H$16),AND(J$121&gt;='Mapa de férias'!$I$16,J$121&lt;='Mapa de férias'!$J$16))),"F",""))</f>
        <v/>
      </c>
      <c r="K129" s="44">
        <f>IF(OR($B129="",K$121=""),"",IF(AND(NETWORKDAYS(K$121,K$121,'Feriados'!$F$7:$F$22)=1,OR(AND(K$121&gt;='Mapa de férias'!$E$16,K$121&lt;='Mapa de férias'!$F$16),AND(K$121&gt;='Mapa de férias'!$G$16,K$121&lt;='Mapa de férias'!$H$16),AND(K$121&gt;='Mapa de férias'!$I$16,K$121&lt;='Mapa de férias'!$J$16))),"F",""))</f>
        <v/>
      </c>
      <c r="L129" s="44">
        <f>IF(OR($B129="",L$121=""),"",IF(AND(NETWORKDAYS(L$121,L$121,'Feriados'!$F$7:$F$22)=1,OR(AND(L$121&gt;='Mapa de férias'!$E$16,L$121&lt;='Mapa de férias'!$F$16),AND(L$121&gt;='Mapa de férias'!$G$16,L$121&lt;='Mapa de férias'!$H$16),AND(L$121&gt;='Mapa de férias'!$I$16,L$121&lt;='Mapa de férias'!$J$16))),"F",""))</f>
        <v/>
      </c>
      <c r="M129" s="44">
        <f>IF(OR($B129="",M$121=""),"",IF(AND(NETWORKDAYS(M$121,M$121,'Feriados'!$F$7:$F$22)=1,OR(AND(M$121&gt;='Mapa de férias'!$E$16,M$121&lt;='Mapa de férias'!$F$16),AND(M$121&gt;='Mapa de férias'!$G$16,M$121&lt;='Mapa de férias'!$H$16),AND(M$121&gt;='Mapa de férias'!$I$16,M$121&lt;='Mapa de férias'!$J$16))),"F",""))</f>
        <v/>
      </c>
      <c r="N129" s="44">
        <f>IF(OR($B129="",N$121=""),"",IF(AND(NETWORKDAYS(N$121,N$121,'Feriados'!$F$7:$F$22)=1,OR(AND(N$121&gt;='Mapa de férias'!$E$16,N$121&lt;='Mapa de férias'!$F$16),AND(N$121&gt;='Mapa de férias'!$G$16,N$121&lt;='Mapa de férias'!$H$16),AND(N$121&gt;='Mapa de férias'!$I$16,N$121&lt;='Mapa de férias'!$J$16))),"F",""))</f>
        <v/>
      </c>
      <c r="O129" s="44">
        <f>IF(OR($B129="",O$121=""),"",IF(AND(NETWORKDAYS(O$121,O$121,'Feriados'!$F$7:$F$22)=1,OR(AND(O$121&gt;='Mapa de férias'!$E$16,O$121&lt;='Mapa de férias'!$F$16),AND(O$121&gt;='Mapa de férias'!$G$16,O$121&lt;='Mapa de férias'!$H$16),AND(O$121&gt;='Mapa de férias'!$I$16,O$121&lt;='Mapa de férias'!$J$16))),"F",""))</f>
        <v/>
      </c>
      <c r="P129" s="44">
        <f>IF(OR($B129="",P$121=""),"",IF(AND(NETWORKDAYS(P$121,P$121,'Feriados'!$F$7:$F$22)=1,OR(AND(P$121&gt;='Mapa de férias'!$E$16,P$121&lt;='Mapa de férias'!$F$16),AND(P$121&gt;='Mapa de férias'!$G$16,P$121&lt;='Mapa de férias'!$H$16),AND(P$121&gt;='Mapa de férias'!$I$16,P$121&lt;='Mapa de férias'!$J$16))),"F",""))</f>
        <v/>
      </c>
      <c r="Q129" s="44">
        <f>IF(OR($B129="",Q$121=""),"",IF(AND(NETWORKDAYS(Q$121,Q$121,'Feriados'!$F$7:$F$22)=1,OR(AND(Q$121&gt;='Mapa de férias'!$E$16,Q$121&lt;='Mapa de férias'!$F$16),AND(Q$121&gt;='Mapa de férias'!$G$16,Q$121&lt;='Mapa de férias'!$H$16),AND(Q$121&gt;='Mapa de férias'!$I$16,Q$121&lt;='Mapa de férias'!$J$16))),"F",""))</f>
        <v/>
      </c>
      <c r="R129" s="44">
        <f>IF(OR($B129="",R$121=""),"",IF(AND(NETWORKDAYS(R$121,R$121,'Feriados'!$F$7:$F$22)=1,OR(AND(R$121&gt;='Mapa de férias'!$E$16,R$121&lt;='Mapa de férias'!$F$16),AND(R$121&gt;='Mapa de férias'!$G$16,R$121&lt;='Mapa de férias'!$H$16),AND(R$121&gt;='Mapa de férias'!$I$16,R$121&lt;='Mapa de férias'!$J$16))),"F",""))</f>
        <v/>
      </c>
      <c r="S129" s="44">
        <f>IF(OR($B129="",S$121=""),"",IF(AND(NETWORKDAYS(S$121,S$121,'Feriados'!$F$7:$F$22)=1,OR(AND(S$121&gt;='Mapa de férias'!$E$16,S$121&lt;='Mapa de férias'!$F$16),AND(S$121&gt;='Mapa de férias'!$G$16,S$121&lt;='Mapa de férias'!$H$16),AND(S$121&gt;='Mapa de férias'!$I$16,S$121&lt;='Mapa de férias'!$J$16))),"F",""))</f>
        <v/>
      </c>
      <c r="T129" s="44">
        <f>IF(OR($B129="",T$121=""),"",IF(AND(NETWORKDAYS(T$121,T$121,'Feriados'!$F$7:$F$22)=1,OR(AND(T$121&gt;='Mapa de férias'!$E$16,T$121&lt;='Mapa de férias'!$F$16),AND(T$121&gt;='Mapa de férias'!$G$16,T$121&lt;='Mapa de férias'!$H$16),AND(T$121&gt;='Mapa de férias'!$I$16,T$121&lt;='Mapa de férias'!$J$16))),"F",""))</f>
        <v/>
      </c>
      <c r="U129" s="44">
        <f>IF(OR($B129="",U$121=""),"",IF(AND(NETWORKDAYS(U$121,U$121,'Feriados'!$F$7:$F$22)=1,OR(AND(U$121&gt;='Mapa de férias'!$E$16,U$121&lt;='Mapa de férias'!$F$16),AND(U$121&gt;='Mapa de férias'!$G$16,U$121&lt;='Mapa de férias'!$H$16),AND(U$121&gt;='Mapa de férias'!$I$16,U$121&lt;='Mapa de férias'!$J$16))),"F",""))</f>
        <v/>
      </c>
      <c r="V129" s="44">
        <f>IF(OR($B129="",V$121=""),"",IF(AND(NETWORKDAYS(V$121,V$121,'Feriados'!$F$7:$F$22)=1,OR(AND(V$121&gt;='Mapa de férias'!$E$16,V$121&lt;='Mapa de férias'!$F$16),AND(V$121&gt;='Mapa de férias'!$G$16,V$121&lt;='Mapa de férias'!$H$16),AND(V$121&gt;='Mapa de férias'!$I$16,V$121&lt;='Mapa de férias'!$J$16))),"F",""))</f>
        <v/>
      </c>
      <c r="W129" s="44">
        <f>IF(OR($B129="",W$121=""),"",IF(AND(NETWORKDAYS(W$121,W$121,'Feriados'!$F$7:$F$22)=1,OR(AND(W$121&gt;='Mapa de férias'!$E$16,W$121&lt;='Mapa de férias'!$F$16),AND(W$121&gt;='Mapa de férias'!$G$16,W$121&lt;='Mapa de férias'!$H$16),AND(W$121&gt;='Mapa de férias'!$I$16,W$121&lt;='Mapa de férias'!$J$16))),"F",""))</f>
        <v/>
      </c>
      <c r="X129" s="44">
        <f>IF(OR($B129="",X$121=""),"",IF(AND(NETWORKDAYS(X$121,X$121,'Feriados'!$F$7:$F$22)=1,OR(AND(X$121&gt;='Mapa de férias'!$E$16,X$121&lt;='Mapa de férias'!$F$16),AND(X$121&gt;='Mapa de férias'!$G$16,X$121&lt;='Mapa de férias'!$H$16),AND(X$121&gt;='Mapa de férias'!$I$16,X$121&lt;='Mapa de férias'!$J$16))),"F",""))</f>
        <v/>
      </c>
      <c r="Y129" s="44">
        <f>IF(OR($B129="",Y$121=""),"",IF(AND(NETWORKDAYS(Y$121,Y$121,'Feriados'!$F$7:$F$22)=1,OR(AND(Y$121&gt;='Mapa de férias'!$E$16,Y$121&lt;='Mapa de férias'!$F$16),AND(Y$121&gt;='Mapa de férias'!$G$16,Y$121&lt;='Mapa de férias'!$H$16),AND(Y$121&gt;='Mapa de férias'!$I$16,Y$121&lt;='Mapa de férias'!$J$16))),"F",""))</f>
        <v/>
      </c>
      <c r="Z129" s="44">
        <f>IF(OR($B129="",Z$121=""),"",IF(AND(NETWORKDAYS(Z$121,Z$121,'Feriados'!$F$7:$F$22)=1,OR(AND(Z$121&gt;='Mapa de férias'!$E$16,Z$121&lt;='Mapa de férias'!$F$16),AND(Z$121&gt;='Mapa de férias'!$G$16,Z$121&lt;='Mapa de férias'!$H$16),AND(Z$121&gt;='Mapa de férias'!$I$16,Z$121&lt;='Mapa de férias'!$J$16))),"F",""))</f>
        <v/>
      </c>
      <c r="AA129" s="44">
        <f>IF(OR($B129="",AA$121=""),"",IF(AND(NETWORKDAYS(AA$121,AA$121,'Feriados'!$F$7:$F$22)=1,OR(AND(AA$121&gt;='Mapa de férias'!$E$16,AA$121&lt;='Mapa de férias'!$F$16),AND(AA$121&gt;='Mapa de férias'!$G$16,AA$121&lt;='Mapa de férias'!$H$16),AND(AA$121&gt;='Mapa de férias'!$I$16,AA$121&lt;='Mapa de férias'!$J$16))),"F",""))</f>
        <v/>
      </c>
      <c r="AB129" s="44">
        <f>IF(OR($B129="",AB$121=""),"",IF(AND(NETWORKDAYS(AB$121,AB$121,'Feriados'!$F$7:$F$22)=1,OR(AND(AB$121&gt;='Mapa de férias'!$E$16,AB$121&lt;='Mapa de férias'!$F$16),AND(AB$121&gt;='Mapa de férias'!$G$16,AB$121&lt;='Mapa de férias'!$H$16),AND(AB$121&gt;='Mapa de férias'!$I$16,AB$121&lt;='Mapa de férias'!$J$16))),"F",""))</f>
        <v/>
      </c>
      <c r="AC129" s="44">
        <f>IF(OR($B129="",AC$121=""),"",IF(AND(NETWORKDAYS(AC$121,AC$121,'Feriados'!$F$7:$F$22)=1,OR(AND(AC$121&gt;='Mapa de férias'!$E$16,AC$121&lt;='Mapa de férias'!$F$16),AND(AC$121&gt;='Mapa de férias'!$G$16,AC$121&lt;='Mapa de férias'!$H$16),AND(AC$121&gt;='Mapa de férias'!$I$16,AC$121&lt;='Mapa de férias'!$J$16))),"F",""))</f>
        <v/>
      </c>
      <c r="AD129" s="44">
        <f>IF(OR($B129="",AD$121=""),"",IF(AND(NETWORKDAYS(AD$121,AD$121,'Feriados'!$F$7:$F$22)=1,OR(AND(AD$121&gt;='Mapa de férias'!$E$16,AD$121&lt;='Mapa de férias'!$F$16),AND(AD$121&gt;='Mapa de férias'!$G$16,AD$121&lt;='Mapa de férias'!$H$16),AND(AD$121&gt;='Mapa de férias'!$I$16,AD$121&lt;='Mapa de férias'!$J$16))),"F",""))</f>
        <v/>
      </c>
      <c r="AE129" s="44">
        <f>IF(OR($B129="",AE$121=""),"",IF(AND(NETWORKDAYS(AE$121,AE$121,'Feriados'!$F$7:$F$22)=1,OR(AND(AE$121&gt;='Mapa de férias'!$E$16,AE$121&lt;='Mapa de férias'!$F$16),AND(AE$121&gt;='Mapa de férias'!$G$16,AE$121&lt;='Mapa de férias'!$H$16),AND(AE$121&gt;='Mapa de férias'!$I$16,AE$121&lt;='Mapa de férias'!$J$16))),"F",""))</f>
        <v/>
      </c>
      <c r="AF129" s="44">
        <f>IF(OR($B129="",AF$121=""),"",IF(AND(NETWORKDAYS(AF$121,AF$121,'Feriados'!$F$7:$F$22)=1,OR(AND(AF$121&gt;='Mapa de férias'!$E$16,AF$121&lt;='Mapa de férias'!$F$16),AND(AF$121&gt;='Mapa de férias'!$G$16,AF$121&lt;='Mapa de férias'!$H$16),AND(AF$121&gt;='Mapa de férias'!$I$16,AF$121&lt;='Mapa de férias'!$J$16))),"F",""))</f>
        <v/>
      </c>
      <c r="AG129" s="44">
        <f>IF(OR($B129="",AG$121=""),"",IF(AND(NETWORKDAYS(AG$121,AG$121,'Feriados'!$F$7:$F$22)=1,OR(AND(AG$121&gt;='Mapa de férias'!$E$16,AG$121&lt;='Mapa de férias'!$F$16),AND(AG$121&gt;='Mapa de férias'!$G$16,AG$121&lt;='Mapa de férias'!$H$16),AND(AG$121&gt;='Mapa de férias'!$I$16,AG$121&lt;='Mapa de férias'!$J$16))),"F",""))</f>
        <v/>
      </c>
      <c r="AH129" s="45">
        <f>IF($B129="","",COUNTIF(C129:AG129,"F"))</f>
        <v/>
      </c>
    </row>
    <row r="130" ht="15" customHeight="1">
      <c r="A130" s="42" t="n">
        <v>8</v>
      </c>
      <c r="B130" s="43">
        <f>IF('Mapa de férias'!$B$17="","",'Mapa de férias'!$B$17)</f>
        <v/>
      </c>
      <c r="C130" s="44">
        <f>IF(OR($B130="",C$121=""),"",IF(AND(NETWORKDAYS(C$121,C$121,'Feriados'!$F$7:$F$22)=1,OR(AND(C$121&gt;='Mapa de férias'!$E$17,C$121&lt;='Mapa de férias'!$F$17),AND(C$121&gt;='Mapa de férias'!$G$17,C$121&lt;='Mapa de férias'!$H$17),AND(C$121&gt;='Mapa de férias'!$I$17,C$121&lt;='Mapa de férias'!$J$17))),"F",""))</f>
        <v/>
      </c>
      <c r="D130" s="44">
        <f>IF(OR($B130="",D$121=""),"",IF(AND(NETWORKDAYS(D$121,D$121,'Feriados'!$F$7:$F$22)=1,OR(AND(D$121&gt;='Mapa de férias'!$E$17,D$121&lt;='Mapa de férias'!$F$17),AND(D$121&gt;='Mapa de férias'!$G$17,D$121&lt;='Mapa de férias'!$H$17),AND(D$121&gt;='Mapa de férias'!$I$17,D$121&lt;='Mapa de férias'!$J$17))),"F",""))</f>
        <v/>
      </c>
      <c r="E130" s="44">
        <f>IF(OR($B130="",E$121=""),"",IF(AND(NETWORKDAYS(E$121,E$121,'Feriados'!$F$7:$F$22)=1,OR(AND(E$121&gt;='Mapa de férias'!$E$17,E$121&lt;='Mapa de férias'!$F$17),AND(E$121&gt;='Mapa de férias'!$G$17,E$121&lt;='Mapa de férias'!$H$17),AND(E$121&gt;='Mapa de férias'!$I$17,E$121&lt;='Mapa de férias'!$J$17))),"F",""))</f>
        <v/>
      </c>
      <c r="F130" s="44">
        <f>IF(OR($B130="",F$121=""),"",IF(AND(NETWORKDAYS(F$121,F$121,'Feriados'!$F$7:$F$22)=1,OR(AND(F$121&gt;='Mapa de férias'!$E$17,F$121&lt;='Mapa de férias'!$F$17),AND(F$121&gt;='Mapa de férias'!$G$17,F$121&lt;='Mapa de férias'!$H$17),AND(F$121&gt;='Mapa de férias'!$I$17,F$121&lt;='Mapa de férias'!$J$17))),"F",""))</f>
        <v/>
      </c>
      <c r="G130" s="44">
        <f>IF(OR($B130="",G$121=""),"",IF(AND(NETWORKDAYS(G$121,G$121,'Feriados'!$F$7:$F$22)=1,OR(AND(G$121&gt;='Mapa de férias'!$E$17,G$121&lt;='Mapa de férias'!$F$17),AND(G$121&gt;='Mapa de férias'!$G$17,G$121&lt;='Mapa de férias'!$H$17),AND(G$121&gt;='Mapa de férias'!$I$17,G$121&lt;='Mapa de férias'!$J$17))),"F",""))</f>
        <v/>
      </c>
      <c r="H130" s="44">
        <f>IF(OR($B130="",H$121=""),"",IF(AND(NETWORKDAYS(H$121,H$121,'Feriados'!$F$7:$F$22)=1,OR(AND(H$121&gt;='Mapa de férias'!$E$17,H$121&lt;='Mapa de férias'!$F$17),AND(H$121&gt;='Mapa de férias'!$G$17,H$121&lt;='Mapa de férias'!$H$17),AND(H$121&gt;='Mapa de férias'!$I$17,H$121&lt;='Mapa de férias'!$J$17))),"F",""))</f>
        <v/>
      </c>
      <c r="I130" s="44">
        <f>IF(OR($B130="",I$121=""),"",IF(AND(NETWORKDAYS(I$121,I$121,'Feriados'!$F$7:$F$22)=1,OR(AND(I$121&gt;='Mapa de férias'!$E$17,I$121&lt;='Mapa de férias'!$F$17),AND(I$121&gt;='Mapa de férias'!$G$17,I$121&lt;='Mapa de férias'!$H$17),AND(I$121&gt;='Mapa de férias'!$I$17,I$121&lt;='Mapa de férias'!$J$17))),"F",""))</f>
        <v/>
      </c>
      <c r="J130" s="44">
        <f>IF(OR($B130="",J$121=""),"",IF(AND(NETWORKDAYS(J$121,J$121,'Feriados'!$F$7:$F$22)=1,OR(AND(J$121&gt;='Mapa de férias'!$E$17,J$121&lt;='Mapa de férias'!$F$17),AND(J$121&gt;='Mapa de férias'!$G$17,J$121&lt;='Mapa de férias'!$H$17),AND(J$121&gt;='Mapa de férias'!$I$17,J$121&lt;='Mapa de férias'!$J$17))),"F",""))</f>
        <v/>
      </c>
      <c r="K130" s="44">
        <f>IF(OR($B130="",K$121=""),"",IF(AND(NETWORKDAYS(K$121,K$121,'Feriados'!$F$7:$F$22)=1,OR(AND(K$121&gt;='Mapa de férias'!$E$17,K$121&lt;='Mapa de férias'!$F$17),AND(K$121&gt;='Mapa de férias'!$G$17,K$121&lt;='Mapa de férias'!$H$17),AND(K$121&gt;='Mapa de férias'!$I$17,K$121&lt;='Mapa de férias'!$J$17))),"F",""))</f>
        <v/>
      </c>
      <c r="L130" s="44">
        <f>IF(OR($B130="",L$121=""),"",IF(AND(NETWORKDAYS(L$121,L$121,'Feriados'!$F$7:$F$22)=1,OR(AND(L$121&gt;='Mapa de férias'!$E$17,L$121&lt;='Mapa de férias'!$F$17),AND(L$121&gt;='Mapa de férias'!$G$17,L$121&lt;='Mapa de férias'!$H$17),AND(L$121&gt;='Mapa de férias'!$I$17,L$121&lt;='Mapa de férias'!$J$17))),"F",""))</f>
        <v/>
      </c>
      <c r="M130" s="44">
        <f>IF(OR($B130="",M$121=""),"",IF(AND(NETWORKDAYS(M$121,M$121,'Feriados'!$F$7:$F$22)=1,OR(AND(M$121&gt;='Mapa de férias'!$E$17,M$121&lt;='Mapa de férias'!$F$17),AND(M$121&gt;='Mapa de férias'!$G$17,M$121&lt;='Mapa de férias'!$H$17),AND(M$121&gt;='Mapa de férias'!$I$17,M$121&lt;='Mapa de férias'!$J$17))),"F",""))</f>
        <v/>
      </c>
      <c r="N130" s="44">
        <f>IF(OR($B130="",N$121=""),"",IF(AND(NETWORKDAYS(N$121,N$121,'Feriados'!$F$7:$F$22)=1,OR(AND(N$121&gt;='Mapa de férias'!$E$17,N$121&lt;='Mapa de férias'!$F$17),AND(N$121&gt;='Mapa de férias'!$G$17,N$121&lt;='Mapa de férias'!$H$17),AND(N$121&gt;='Mapa de férias'!$I$17,N$121&lt;='Mapa de férias'!$J$17))),"F",""))</f>
        <v/>
      </c>
      <c r="O130" s="44">
        <f>IF(OR($B130="",O$121=""),"",IF(AND(NETWORKDAYS(O$121,O$121,'Feriados'!$F$7:$F$22)=1,OR(AND(O$121&gt;='Mapa de férias'!$E$17,O$121&lt;='Mapa de férias'!$F$17),AND(O$121&gt;='Mapa de férias'!$G$17,O$121&lt;='Mapa de férias'!$H$17),AND(O$121&gt;='Mapa de férias'!$I$17,O$121&lt;='Mapa de férias'!$J$17))),"F",""))</f>
        <v/>
      </c>
      <c r="P130" s="44">
        <f>IF(OR($B130="",P$121=""),"",IF(AND(NETWORKDAYS(P$121,P$121,'Feriados'!$F$7:$F$22)=1,OR(AND(P$121&gt;='Mapa de férias'!$E$17,P$121&lt;='Mapa de férias'!$F$17),AND(P$121&gt;='Mapa de férias'!$G$17,P$121&lt;='Mapa de férias'!$H$17),AND(P$121&gt;='Mapa de férias'!$I$17,P$121&lt;='Mapa de férias'!$J$17))),"F",""))</f>
        <v/>
      </c>
      <c r="Q130" s="44">
        <f>IF(OR($B130="",Q$121=""),"",IF(AND(NETWORKDAYS(Q$121,Q$121,'Feriados'!$F$7:$F$22)=1,OR(AND(Q$121&gt;='Mapa de férias'!$E$17,Q$121&lt;='Mapa de férias'!$F$17),AND(Q$121&gt;='Mapa de férias'!$G$17,Q$121&lt;='Mapa de férias'!$H$17),AND(Q$121&gt;='Mapa de férias'!$I$17,Q$121&lt;='Mapa de férias'!$J$17))),"F",""))</f>
        <v/>
      </c>
      <c r="R130" s="44">
        <f>IF(OR($B130="",R$121=""),"",IF(AND(NETWORKDAYS(R$121,R$121,'Feriados'!$F$7:$F$22)=1,OR(AND(R$121&gt;='Mapa de férias'!$E$17,R$121&lt;='Mapa de férias'!$F$17),AND(R$121&gt;='Mapa de férias'!$G$17,R$121&lt;='Mapa de férias'!$H$17),AND(R$121&gt;='Mapa de férias'!$I$17,R$121&lt;='Mapa de férias'!$J$17))),"F",""))</f>
        <v/>
      </c>
      <c r="S130" s="44">
        <f>IF(OR($B130="",S$121=""),"",IF(AND(NETWORKDAYS(S$121,S$121,'Feriados'!$F$7:$F$22)=1,OR(AND(S$121&gt;='Mapa de férias'!$E$17,S$121&lt;='Mapa de férias'!$F$17),AND(S$121&gt;='Mapa de férias'!$G$17,S$121&lt;='Mapa de férias'!$H$17),AND(S$121&gt;='Mapa de férias'!$I$17,S$121&lt;='Mapa de férias'!$J$17))),"F",""))</f>
        <v/>
      </c>
      <c r="T130" s="44">
        <f>IF(OR($B130="",T$121=""),"",IF(AND(NETWORKDAYS(T$121,T$121,'Feriados'!$F$7:$F$22)=1,OR(AND(T$121&gt;='Mapa de férias'!$E$17,T$121&lt;='Mapa de férias'!$F$17),AND(T$121&gt;='Mapa de férias'!$G$17,T$121&lt;='Mapa de férias'!$H$17),AND(T$121&gt;='Mapa de férias'!$I$17,T$121&lt;='Mapa de férias'!$J$17))),"F",""))</f>
        <v/>
      </c>
      <c r="U130" s="44">
        <f>IF(OR($B130="",U$121=""),"",IF(AND(NETWORKDAYS(U$121,U$121,'Feriados'!$F$7:$F$22)=1,OR(AND(U$121&gt;='Mapa de férias'!$E$17,U$121&lt;='Mapa de férias'!$F$17),AND(U$121&gt;='Mapa de férias'!$G$17,U$121&lt;='Mapa de férias'!$H$17),AND(U$121&gt;='Mapa de férias'!$I$17,U$121&lt;='Mapa de férias'!$J$17))),"F",""))</f>
        <v/>
      </c>
      <c r="V130" s="44">
        <f>IF(OR($B130="",V$121=""),"",IF(AND(NETWORKDAYS(V$121,V$121,'Feriados'!$F$7:$F$22)=1,OR(AND(V$121&gt;='Mapa de férias'!$E$17,V$121&lt;='Mapa de férias'!$F$17),AND(V$121&gt;='Mapa de férias'!$G$17,V$121&lt;='Mapa de férias'!$H$17),AND(V$121&gt;='Mapa de férias'!$I$17,V$121&lt;='Mapa de férias'!$J$17))),"F",""))</f>
        <v/>
      </c>
      <c r="W130" s="44">
        <f>IF(OR($B130="",W$121=""),"",IF(AND(NETWORKDAYS(W$121,W$121,'Feriados'!$F$7:$F$22)=1,OR(AND(W$121&gt;='Mapa de férias'!$E$17,W$121&lt;='Mapa de férias'!$F$17),AND(W$121&gt;='Mapa de férias'!$G$17,W$121&lt;='Mapa de férias'!$H$17),AND(W$121&gt;='Mapa de férias'!$I$17,W$121&lt;='Mapa de férias'!$J$17))),"F",""))</f>
        <v/>
      </c>
      <c r="X130" s="44">
        <f>IF(OR($B130="",X$121=""),"",IF(AND(NETWORKDAYS(X$121,X$121,'Feriados'!$F$7:$F$22)=1,OR(AND(X$121&gt;='Mapa de férias'!$E$17,X$121&lt;='Mapa de férias'!$F$17),AND(X$121&gt;='Mapa de férias'!$G$17,X$121&lt;='Mapa de férias'!$H$17),AND(X$121&gt;='Mapa de férias'!$I$17,X$121&lt;='Mapa de férias'!$J$17))),"F",""))</f>
        <v/>
      </c>
      <c r="Y130" s="44">
        <f>IF(OR($B130="",Y$121=""),"",IF(AND(NETWORKDAYS(Y$121,Y$121,'Feriados'!$F$7:$F$22)=1,OR(AND(Y$121&gt;='Mapa de férias'!$E$17,Y$121&lt;='Mapa de férias'!$F$17),AND(Y$121&gt;='Mapa de férias'!$G$17,Y$121&lt;='Mapa de férias'!$H$17),AND(Y$121&gt;='Mapa de férias'!$I$17,Y$121&lt;='Mapa de férias'!$J$17))),"F",""))</f>
        <v/>
      </c>
      <c r="Z130" s="44">
        <f>IF(OR($B130="",Z$121=""),"",IF(AND(NETWORKDAYS(Z$121,Z$121,'Feriados'!$F$7:$F$22)=1,OR(AND(Z$121&gt;='Mapa de férias'!$E$17,Z$121&lt;='Mapa de férias'!$F$17),AND(Z$121&gt;='Mapa de férias'!$G$17,Z$121&lt;='Mapa de férias'!$H$17),AND(Z$121&gt;='Mapa de férias'!$I$17,Z$121&lt;='Mapa de férias'!$J$17))),"F",""))</f>
        <v/>
      </c>
      <c r="AA130" s="44">
        <f>IF(OR($B130="",AA$121=""),"",IF(AND(NETWORKDAYS(AA$121,AA$121,'Feriados'!$F$7:$F$22)=1,OR(AND(AA$121&gt;='Mapa de férias'!$E$17,AA$121&lt;='Mapa de férias'!$F$17),AND(AA$121&gt;='Mapa de férias'!$G$17,AA$121&lt;='Mapa de férias'!$H$17),AND(AA$121&gt;='Mapa de férias'!$I$17,AA$121&lt;='Mapa de férias'!$J$17))),"F",""))</f>
        <v/>
      </c>
      <c r="AB130" s="44">
        <f>IF(OR($B130="",AB$121=""),"",IF(AND(NETWORKDAYS(AB$121,AB$121,'Feriados'!$F$7:$F$22)=1,OR(AND(AB$121&gt;='Mapa de férias'!$E$17,AB$121&lt;='Mapa de férias'!$F$17),AND(AB$121&gt;='Mapa de férias'!$G$17,AB$121&lt;='Mapa de férias'!$H$17),AND(AB$121&gt;='Mapa de férias'!$I$17,AB$121&lt;='Mapa de férias'!$J$17))),"F",""))</f>
        <v/>
      </c>
      <c r="AC130" s="44">
        <f>IF(OR($B130="",AC$121=""),"",IF(AND(NETWORKDAYS(AC$121,AC$121,'Feriados'!$F$7:$F$22)=1,OR(AND(AC$121&gt;='Mapa de férias'!$E$17,AC$121&lt;='Mapa de férias'!$F$17),AND(AC$121&gt;='Mapa de férias'!$G$17,AC$121&lt;='Mapa de férias'!$H$17),AND(AC$121&gt;='Mapa de férias'!$I$17,AC$121&lt;='Mapa de férias'!$J$17))),"F",""))</f>
        <v/>
      </c>
      <c r="AD130" s="44">
        <f>IF(OR($B130="",AD$121=""),"",IF(AND(NETWORKDAYS(AD$121,AD$121,'Feriados'!$F$7:$F$22)=1,OR(AND(AD$121&gt;='Mapa de férias'!$E$17,AD$121&lt;='Mapa de férias'!$F$17),AND(AD$121&gt;='Mapa de férias'!$G$17,AD$121&lt;='Mapa de férias'!$H$17),AND(AD$121&gt;='Mapa de férias'!$I$17,AD$121&lt;='Mapa de férias'!$J$17))),"F",""))</f>
        <v/>
      </c>
      <c r="AE130" s="44">
        <f>IF(OR($B130="",AE$121=""),"",IF(AND(NETWORKDAYS(AE$121,AE$121,'Feriados'!$F$7:$F$22)=1,OR(AND(AE$121&gt;='Mapa de férias'!$E$17,AE$121&lt;='Mapa de férias'!$F$17),AND(AE$121&gt;='Mapa de férias'!$G$17,AE$121&lt;='Mapa de férias'!$H$17),AND(AE$121&gt;='Mapa de férias'!$I$17,AE$121&lt;='Mapa de férias'!$J$17))),"F",""))</f>
        <v/>
      </c>
      <c r="AF130" s="44">
        <f>IF(OR($B130="",AF$121=""),"",IF(AND(NETWORKDAYS(AF$121,AF$121,'Feriados'!$F$7:$F$22)=1,OR(AND(AF$121&gt;='Mapa de férias'!$E$17,AF$121&lt;='Mapa de férias'!$F$17),AND(AF$121&gt;='Mapa de férias'!$G$17,AF$121&lt;='Mapa de férias'!$H$17),AND(AF$121&gt;='Mapa de férias'!$I$17,AF$121&lt;='Mapa de férias'!$J$17))),"F",""))</f>
        <v/>
      </c>
      <c r="AG130" s="44">
        <f>IF(OR($B130="",AG$121=""),"",IF(AND(NETWORKDAYS(AG$121,AG$121,'Feriados'!$F$7:$F$22)=1,OR(AND(AG$121&gt;='Mapa de férias'!$E$17,AG$121&lt;='Mapa de férias'!$F$17),AND(AG$121&gt;='Mapa de férias'!$G$17,AG$121&lt;='Mapa de férias'!$H$17),AND(AG$121&gt;='Mapa de férias'!$I$17,AG$121&lt;='Mapa de férias'!$J$17))),"F",""))</f>
        <v/>
      </c>
      <c r="AH130" s="45">
        <f>IF($B130="","",COUNTIF(C130:AG130,"F"))</f>
        <v/>
      </c>
    </row>
    <row r="131" ht="15" customHeight="1">
      <c r="A131" s="42" t="n">
        <v>9</v>
      </c>
      <c r="B131" s="43">
        <f>IF('Mapa de férias'!$B$18="","",'Mapa de férias'!$B$18)</f>
        <v/>
      </c>
      <c r="C131" s="44">
        <f>IF(OR($B131="",C$121=""),"",IF(AND(NETWORKDAYS(C$121,C$121,'Feriados'!$F$7:$F$22)=1,OR(AND(C$121&gt;='Mapa de férias'!$E$18,C$121&lt;='Mapa de férias'!$F$18),AND(C$121&gt;='Mapa de férias'!$G$18,C$121&lt;='Mapa de férias'!$H$18),AND(C$121&gt;='Mapa de férias'!$I$18,C$121&lt;='Mapa de férias'!$J$18))),"F",""))</f>
        <v/>
      </c>
      <c r="D131" s="44">
        <f>IF(OR($B131="",D$121=""),"",IF(AND(NETWORKDAYS(D$121,D$121,'Feriados'!$F$7:$F$22)=1,OR(AND(D$121&gt;='Mapa de férias'!$E$18,D$121&lt;='Mapa de férias'!$F$18),AND(D$121&gt;='Mapa de férias'!$G$18,D$121&lt;='Mapa de férias'!$H$18),AND(D$121&gt;='Mapa de férias'!$I$18,D$121&lt;='Mapa de férias'!$J$18))),"F",""))</f>
        <v/>
      </c>
      <c r="E131" s="44">
        <f>IF(OR($B131="",E$121=""),"",IF(AND(NETWORKDAYS(E$121,E$121,'Feriados'!$F$7:$F$22)=1,OR(AND(E$121&gt;='Mapa de férias'!$E$18,E$121&lt;='Mapa de férias'!$F$18),AND(E$121&gt;='Mapa de férias'!$G$18,E$121&lt;='Mapa de férias'!$H$18),AND(E$121&gt;='Mapa de férias'!$I$18,E$121&lt;='Mapa de férias'!$J$18))),"F",""))</f>
        <v/>
      </c>
      <c r="F131" s="44">
        <f>IF(OR($B131="",F$121=""),"",IF(AND(NETWORKDAYS(F$121,F$121,'Feriados'!$F$7:$F$22)=1,OR(AND(F$121&gt;='Mapa de férias'!$E$18,F$121&lt;='Mapa de férias'!$F$18),AND(F$121&gt;='Mapa de férias'!$G$18,F$121&lt;='Mapa de férias'!$H$18),AND(F$121&gt;='Mapa de férias'!$I$18,F$121&lt;='Mapa de férias'!$J$18))),"F",""))</f>
        <v/>
      </c>
      <c r="G131" s="44">
        <f>IF(OR($B131="",G$121=""),"",IF(AND(NETWORKDAYS(G$121,G$121,'Feriados'!$F$7:$F$22)=1,OR(AND(G$121&gt;='Mapa de férias'!$E$18,G$121&lt;='Mapa de férias'!$F$18),AND(G$121&gt;='Mapa de férias'!$G$18,G$121&lt;='Mapa de férias'!$H$18),AND(G$121&gt;='Mapa de férias'!$I$18,G$121&lt;='Mapa de férias'!$J$18))),"F",""))</f>
        <v/>
      </c>
      <c r="H131" s="44">
        <f>IF(OR($B131="",H$121=""),"",IF(AND(NETWORKDAYS(H$121,H$121,'Feriados'!$F$7:$F$22)=1,OR(AND(H$121&gt;='Mapa de férias'!$E$18,H$121&lt;='Mapa de férias'!$F$18),AND(H$121&gt;='Mapa de férias'!$G$18,H$121&lt;='Mapa de férias'!$H$18),AND(H$121&gt;='Mapa de férias'!$I$18,H$121&lt;='Mapa de férias'!$J$18))),"F",""))</f>
        <v/>
      </c>
      <c r="I131" s="44">
        <f>IF(OR($B131="",I$121=""),"",IF(AND(NETWORKDAYS(I$121,I$121,'Feriados'!$F$7:$F$22)=1,OR(AND(I$121&gt;='Mapa de férias'!$E$18,I$121&lt;='Mapa de férias'!$F$18),AND(I$121&gt;='Mapa de férias'!$G$18,I$121&lt;='Mapa de férias'!$H$18),AND(I$121&gt;='Mapa de férias'!$I$18,I$121&lt;='Mapa de férias'!$J$18))),"F",""))</f>
        <v/>
      </c>
      <c r="J131" s="44">
        <f>IF(OR($B131="",J$121=""),"",IF(AND(NETWORKDAYS(J$121,J$121,'Feriados'!$F$7:$F$22)=1,OR(AND(J$121&gt;='Mapa de férias'!$E$18,J$121&lt;='Mapa de férias'!$F$18),AND(J$121&gt;='Mapa de férias'!$G$18,J$121&lt;='Mapa de férias'!$H$18),AND(J$121&gt;='Mapa de férias'!$I$18,J$121&lt;='Mapa de férias'!$J$18))),"F",""))</f>
        <v/>
      </c>
      <c r="K131" s="44">
        <f>IF(OR($B131="",K$121=""),"",IF(AND(NETWORKDAYS(K$121,K$121,'Feriados'!$F$7:$F$22)=1,OR(AND(K$121&gt;='Mapa de férias'!$E$18,K$121&lt;='Mapa de férias'!$F$18),AND(K$121&gt;='Mapa de férias'!$G$18,K$121&lt;='Mapa de férias'!$H$18),AND(K$121&gt;='Mapa de férias'!$I$18,K$121&lt;='Mapa de férias'!$J$18))),"F",""))</f>
        <v/>
      </c>
      <c r="L131" s="44">
        <f>IF(OR($B131="",L$121=""),"",IF(AND(NETWORKDAYS(L$121,L$121,'Feriados'!$F$7:$F$22)=1,OR(AND(L$121&gt;='Mapa de férias'!$E$18,L$121&lt;='Mapa de férias'!$F$18),AND(L$121&gt;='Mapa de férias'!$G$18,L$121&lt;='Mapa de férias'!$H$18),AND(L$121&gt;='Mapa de férias'!$I$18,L$121&lt;='Mapa de férias'!$J$18))),"F",""))</f>
        <v/>
      </c>
      <c r="M131" s="44">
        <f>IF(OR($B131="",M$121=""),"",IF(AND(NETWORKDAYS(M$121,M$121,'Feriados'!$F$7:$F$22)=1,OR(AND(M$121&gt;='Mapa de férias'!$E$18,M$121&lt;='Mapa de férias'!$F$18),AND(M$121&gt;='Mapa de férias'!$G$18,M$121&lt;='Mapa de férias'!$H$18),AND(M$121&gt;='Mapa de férias'!$I$18,M$121&lt;='Mapa de férias'!$J$18))),"F",""))</f>
        <v/>
      </c>
      <c r="N131" s="44">
        <f>IF(OR($B131="",N$121=""),"",IF(AND(NETWORKDAYS(N$121,N$121,'Feriados'!$F$7:$F$22)=1,OR(AND(N$121&gt;='Mapa de férias'!$E$18,N$121&lt;='Mapa de férias'!$F$18),AND(N$121&gt;='Mapa de férias'!$G$18,N$121&lt;='Mapa de férias'!$H$18),AND(N$121&gt;='Mapa de férias'!$I$18,N$121&lt;='Mapa de férias'!$J$18))),"F",""))</f>
        <v/>
      </c>
      <c r="O131" s="44">
        <f>IF(OR($B131="",O$121=""),"",IF(AND(NETWORKDAYS(O$121,O$121,'Feriados'!$F$7:$F$22)=1,OR(AND(O$121&gt;='Mapa de férias'!$E$18,O$121&lt;='Mapa de férias'!$F$18),AND(O$121&gt;='Mapa de férias'!$G$18,O$121&lt;='Mapa de férias'!$H$18),AND(O$121&gt;='Mapa de férias'!$I$18,O$121&lt;='Mapa de férias'!$J$18))),"F",""))</f>
        <v/>
      </c>
      <c r="P131" s="44">
        <f>IF(OR($B131="",P$121=""),"",IF(AND(NETWORKDAYS(P$121,P$121,'Feriados'!$F$7:$F$22)=1,OR(AND(P$121&gt;='Mapa de férias'!$E$18,P$121&lt;='Mapa de férias'!$F$18),AND(P$121&gt;='Mapa de férias'!$G$18,P$121&lt;='Mapa de férias'!$H$18),AND(P$121&gt;='Mapa de férias'!$I$18,P$121&lt;='Mapa de férias'!$J$18))),"F",""))</f>
        <v/>
      </c>
      <c r="Q131" s="44">
        <f>IF(OR($B131="",Q$121=""),"",IF(AND(NETWORKDAYS(Q$121,Q$121,'Feriados'!$F$7:$F$22)=1,OR(AND(Q$121&gt;='Mapa de férias'!$E$18,Q$121&lt;='Mapa de férias'!$F$18),AND(Q$121&gt;='Mapa de férias'!$G$18,Q$121&lt;='Mapa de férias'!$H$18),AND(Q$121&gt;='Mapa de férias'!$I$18,Q$121&lt;='Mapa de férias'!$J$18))),"F",""))</f>
        <v/>
      </c>
      <c r="R131" s="44">
        <f>IF(OR($B131="",R$121=""),"",IF(AND(NETWORKDAYS(R$121,R$121,'Feriados'!$F$7:$F$22)=1,OR(AND(R$121&gt;='Mapa de férias'!$E$18,R$121&lt;='Mapa de férias'!$F$18),AND(R$121&gt;='Mapa de férias'!$G$18,R$121&lt;='Mapa de férias'!$H$18),AND(R$121&gt;='Mapa de férias'!$I$18,R$121&lt;='Mapa de férias'!$J$18))),"F",""))</f>
        <v/>
      </c>
      <c r="S131" s="44">
        <f>IF(OR($B131="",S$121=""),"",IF(AND(NETWORKDAYS(S$121,S$121,'Feriados'!$F$7:$F$22)=1,OR(AND(S$121&gt;='Mapa de férias'!$E$18,S$121&lt;='Mapa de férias'!$F$18),AND(S$121&gt;='Mapa de férias'!$G$18,S$121&lt;='Mapa de férias'!$H$18),AND(S$121&gt;='Mapa de férias'!$I$18,S$121&lt;='Mapa de férias'!$J$18))),"F",""))</f>
        <v/>
      </c>
      <c r="T131" s="44">
        <f>IF(OR($B131="",T$121=""),"",IF(AND(NETWORKDAYS(T$121,T$121,'Feriados'!$F$7:$F$22)=1,OR(AND(T$121&gt;='Mapa de férias'!$E$18,T$121&lt;='Mapa de férias'!$F$18),AND(T$121&gt;='Mapa de férias'!$G$18,T$121&lt;='Mapa de férias'!$H$18),AND(T$121&gt;='Mapa de férias'!$I$18,T$121&lt;='Mapa de férias'!$J$18))),"F",""))</f>
        <v/>
      </c>
      <c r="U131" s="44">
        <f>IF(OR($B131="",U$121=""),"",IF(AND(NETWORKDAYS(U$121,U$121,'Feriados'!$F$7:$F$22)=1,OR(AND(U$121&gt;='Mapa de férias'!$E$18,U$121&lt;='Mapa de férias'!$F$18),AND(U$121&gt;='Mapa de férias'!$G$18,U$121&lt;='Mapa de férias'!$H$18),AND(U$121&gt;='Mapa de férias'!$I$18,U$121&lt;='Mapa de férias'!$J$18))),"F",""))</f>
        <v/>
      </c>
      <c r="V131" s="44">
        <f>IF(OR($B131="",V$121=""),"",IF(AND(NETWORKDAYS(V$121,V$121,'Feriados'!$F$7:$F$22)=1,OR(AND(V$121&gt;='Mapa de férias'!$E$18,V$121&lt;='Mapa de férias'!$F$18),AND(V$121&gt;='Mapa de férias'!$G$18,V$121&lt;='Mapa de férias'!$H$18),AND(V$121&gt;='Mapa de férias'!$I$18,V$121&lt;='Mapa de férias'!$J$18))),"F",""))</f>
        <v/>
      </c>
      <c r="W131" s="44">
        <f>IF(OR($B131="",W$121=""),"",IF(AND(NETWORKDAYS(W$121,W$121,'Feriados'!$F$7:$F$22)=1,OR(AND(W$121&gt;='Mapa de férias'!$E$18,W$121&lt;='Mapa de férias'!$F$18),AND(W$121&gt;='Mapa de férias'!$G$18,W$121&lt;='Mapa de férias'!$H$18),AND(W$121&gt;='Mapa de férias'!$I$18,W$121&lt;='Mapa de férias'!$J$18))),"F",""))</f>
        <v/>
      </c>
      <c r="X131" s="44">
        <f>IF(OR($B131="",X$121=""),"",IF(AND(NETWORKDAYS(X$121,X$121,'Feriados'!$F$7:$F$22)=1,OR(AND(X$121&gt;='Mapa de férias'!$E$18,X$121&lt;='Mapa de férias'!$F$18),AND(X$121&gt;='Mapa de férias'!$G$18,X$121&lt;='Mapa de férias'!$H$18),AND(X$121&gt;='Mapa de férias'!$I$18,X$121&lt;='Mapa de férias'!$J$18))),"F",""))</f>
        <v/>
      </c>
      <c r="Y131" s="44">
        <f>IF(OR($B131="",Y$121=""),"",IF(AND(NETWORKDAYS(Y$121,Y$121,'Feriados'!$F$7:$F$22)=1,OR(AND(Y$121&gt;='Mapa de férias'!$E$18,Y$121&lt;='Mapa de férias'!$F$18),AND(Y$121&gt;='Mapa de férias'!$G$18,Y$121&lt;='Mapa de férias'!$H$18),AND(Y$121&gt;='Mapa de férias'!$I$18,Y$121&lt;='Mapa de férias'!$J$18))),"F",""))</f>
        <v/>
      </c>
      <c r="Z131" s="44">
        <f>IF(OR($B131="",Z$121=""),"",IF(AND(NETWORKDAYS(Z$121,Z$121,'Feriados'!$F$7:$F$22)=1,OR(AND(Z$121&gt;='Mapa de férias'!$E$18,Z$121&lt;='Mapa de férias'!$F$18),AND(Z$121&gt;='Mapa de férias'!$G$18,Z$121&lt;='Mapa de férias'!$H$18),AND(Z$121&gt;='Mapa de férias'!$I$18,Z$121&lt;='Mapa de férias'!$J$18))),"F",""))</f>
        <v/>
      </c>
      <c r="AA131" s="44">
        <f>IF(OR($B131="",AA$121=""),"",IF(AND(NETWORKDAYS(AA$121,AA$121,'Feriados'!$F$7:$F$22)=1,OR(AND(AA$121&gt;='Mapa de férias'!$E$18,AA$121&lt;='Mapa de férias'!$F$18),AND(AA$121&gt;='Mapa de férias'!$G$18,AA$121&lt;='Mapa de férias'!$H$18),AND(AA$121&gt;='Mapa de férias'!$I$18,AA$121&lt;='Mapa de férias'!$J$18))),"F",""))</f>
        <v/>
      </c>
      <c r="AB131" s="44">
        <f>IF(OR($B131="",AB$121=""),"",IF(AND(NETWORKDAYS(AB$121,AB$121,'Feriados'!$F$7:$F$22)=1,OR(AND(AB$121&gt;='Mapa de férias'!$E$18,AB$121&lt;='Mapa de férias'!$F$18),AND(AB$121&gt;='Mapa de férias'!$G$18,AB$121&lt;='Mapa de férias'!$H$18),AND(AB$121&gt;='Mapa de férias'!$I$18,AB$121&lt;='Mapa de férias'!$J$18))),"F",""))</f>
        <v/>
      </c>
      <c r="AC131" s="44">
        <f>IF(OR($B131="",AC$121=""),"",IF(AND(NETWORKDAYS(AC$121,AC$121,'Feriados'!$F$7:$F$22)=1,OR(AND(AC$121&gt;='Mapa de férias'!$E$18,AC$121&lt;='Mapa de férias'!$F$18),AND(AC$121&gt;='Mapa de férias'!$G$18,AC$121&lt;='Mapa de férias'!$H$18),AND(AC$121&gt;='Mapa de férias'!$I$18,AC$121&lt;='Mapa de férias'!$J$18))),"F",""))</f>
        <v/>
      </c>
      <c r="AD131" s="44">
        <f>IF(OR($B131="",AD$121=""),"",IF(AND(NETWORKDAYS(AD$121,AD$121,'Feriados'!$F$7:$F$22)=1,OR(AND(AD$121&gt;='Mapa de férias'!$E$18,AD$121&lt;='Mapa de férias'!$F$18),AND(AD$121&gt;='Mapa de férias'!$G$18,AD$121&lt;='Mapa de férias'!$H$18),AND(AD$121&gt;='Mapa de férias'!$I$18,AD$121&lt;='Mapa de férias'!$J$18))),"F",""))</f>
        <v/>
      </c>
      <c r="AE131" s="44">
        <f>IF(OR($B131="",AE$121=""),"",IF(AND(NETWORKDAYS(AE$121,AE$121,'Feriados'!$F$7:$F$22)=1,OR(AND(AE$121&gt;='Mapa de férias'!$E$18,AE$121&lt;='Mapa de férias'!$F$18),AND(AE$121&gt;='Mapa de férias'!$G$18,AE$121&lt;='Mapa de férias'!$H$18),AND(AE$121&gt;='Mapa de férias'!$I$18,AE$121&lt;='Mapa de férias'!$J$18))),"F",""))</f>
        <v/>
      </c>
      <c r="AF131" s="44">
        <f>IF(OR($B131="",AF$121=""),"",IF(AND(NETWORKDAYS(AF$121,AF$121,'Feriados'!$F$7:$F$22)=1,OR(AND(AF$121&gt;='Mapa de férias'!$E$18,AF$121&lt;='Mapa de férias'!$F$18),AND(AF$121&gt;='Mapa de férias'!$G$18,AF$121&lt;='Mapa de férias'!$H$18),AND(AF$121&gt;='Mapa de férias'!$I$18,AF$121&lt;='Mapa de férias'!$J$18))),"F",""))</f>
        <v/>
      </c>
      <c r="AG131" s="44">
        <f>IF(OR($B131="",AG$121=""),"",IF(AND(NETWORKDAYS(AG$121,AG$121,'Feriados'!$F$7:$F$22)=1,OR(AND(AG$121&gt;='Mapa de férias'!$E$18,AG$121&lt;='Mapa de férias'!$F$18),AND(AG$121&gt;='Mapa de férias'!$G$18,AG$121&lt;='Mapa de férias'!$H$18),AND(AG$121&gt;='Mapa de férias'!$I$18,AG$121&lt;='Mapa de férias'!$J$18))),"F",""))</f>
        <v/>
      </c>
      <c r="AH131" s="45">
        <f>IF($B131="","",COUNTIF(C131:AG131,"F"))</f>
        <v/>
      </c>
    </row>
    <row r="132" ht="15" customHeight="1">
      <c r="A132" s="42" t="n">
        <v>10</v>
      </c>
      <c r="B132" s="43">
        <f>IF('Mapa de férias'!$B$19="","",'Mapa de férias'!$B$19)</f>
        <v/>
      </c>
      <c r="C132" s="44">
        <f>IF(OR($B132="",C$121=""),"",IF(AND(NETWORKDAYS(C$121,C$121,'Feriados'!$F$7:$F$22)=1,OR(AND(C$121&gt;='Mapa de férias'!$E$19,C$121&lt;='Mapa de férias'!$F$19),AND(C$121&gt;='Mapa de férias'!$G$19,C$121&lt;='Mapa de férias'!$H$19),AND(C$121&gt;='Mapa de férias'!$I$19,C$121&lt;='Mapa de férias'!$J$19))),"F",""))</f>
        <v/>
      </c>
      <c r="D132" s="44">
        <f>IF(OR($B132="",D$121=""),"",IF(AND(NETWORKDAYS(D$121,D$121,'Feriados'!$F$7:$F$22)=1,OR(AND(D$121&gt;='Mapa de férias'!$E$19,D$121&lt;='Mapa de férias'!$F$19),AND(D$121&gt;='Mapa de férias'!$G$19,D$121&lt;='Mapa de férias'!$H$19),AND(D$121&gt;='Mapa de férias'!$I$19,D$121&lt;='Mapa de férias'!$J$19))),"F",""))</f>
        <v/>
      </c>
      <c r="E132" s="44">
        <f>IF(OR($B132="",E$121=""),"",IF(AND(NETWORKDAYS(E$121,E$121,'Feriados'!$F$7:$F$22)=1,OR(AND(E$121&gt;='Mapa de férias'!$E$19,E$121&lt;='Mapa de férias'!$F$19),AND(E$121&gt;='Mapa de férias'!$G$19,E$121&lt;='Mapa de férias'!$H$19),AND(E$121&gt;='Mapa de férias'!$I$19,E$121&lt;='Mapa de férias'!$J$19))),"F",""))</f>
        <v/>
      </c>
      <c r="F132" s="44">
        <f>IF(OR($B132="",F$121=""),"",IF(AND(NETWORKDAYS(F$121,F$121,'Feriados'!$F$7:$F$22)=1,OR(AND(F$121&gt;='Mapa de férias'!$E$19,F$121&lt;='Mapa de férias'!$F$19),AND(F$121&gt;='Mapa de férias'!$G$19,F$121&lt;='Mapa de férias'!$H$19),AND(F$121&gt;='Mapa de férias'!$I$19,F$121&lt;='Mapa de férias'!$J$19))),"F",""))</f>
        <v/>
      </c>
      <c r="G132" s="44">
        <f>IF(OR($B132="",G$121=""),"",IF(AND(NETWORKDAYS(G$121,G$121,'Feriados'!$F$7:$F$22)=1,OR(AND(G$121&gt;='Mapa de férias'!$E$19,G$121&lt;='Mapa de férias'!$F$19),AND(G$121&gt;='Mapa de férias'!$G$19,G$121&lt;='Mapa de férias'!$H$19),AND(G$121&gt;='Mapa de férias'!$I$19,G$121&lt;='Mapa de férias'!$J$19))),"F",""))</f>
        <v/>
      </c>
      <c r="H132" s="44">
        <f>IF(OR($B132="",H$121=""),"",IF(AND(NETWORKDAYS(H$121,H$121,'Feriados'!$F$7:$F$22)=1,OR(AND(H$121&gt;='Mapa de férias'!$E$19,H$121&lt;='Mapa de férias'!$F$19),AND(H$121&gt;='Mapa de férias'!$G$19,H$121&lt;='Mapa de férias'!$H$19),AND(H$121&gt;='Mapa de férias'!$I$19,H$121&lt;='Mapa de férias'!$J$19))),"F",""))</f>
        <v/>
      </c>
      <c r="I132" s="44">
        <f>IF(OR($B132="",I$121=""),"",IF(AND(NETWORKDAYS(I$121,I$121,'Feriados'!$F$7:$F$22)=1,OR(AND(I$121&gt;='Mapa de férias'!$E$19,I$121&lt;='Mapa de férias'!$F$19),AND(I$121&gt;='Mapa de férias'!$G$19,I$121&lt;='Mapa de férias'!$H$19),AND(I$121&gt;='Mapa de férias'!$I$19,I$121&lt;='Mapa de férias'!$J$19))),"F",""))</f>
        <v/>
      </c>
      <c r="J132" s="44">
        <f>IF(OR($B132="",J$121=""),"",IF(AND(NETWORKDAYS(J$121,J$121,'Feriados'!$F$7:$F$22)=1,OR(AND(J$121&gt;='Mapa de férias'!$E$19,J$121&lt;='Mapa de férias'!$F$19),AND(J$121&gt;='Mapa de férias'!$G$19,J$121&lt;='Mapa de férias'!$H$19),AND(J$121&gt;='Mapa de férias'!$I$19,J$121&lt;='Mapa de férias'!$J$19))),"F",""))</f>
        <v/>
      </c>
      <c r="K132" s="44">
        <f>IF(OR($B132="",K$121=""),"",IF(AND(NETWORKDAYS(K$121,K$121,'Feriados'!$F$7:$F$22)=1,OR(AND(K$121&gt;='Mapa de férias'!$E$19,K$121&lt;='Mapa de férias'!$F$19),AND(K$121&gt;='Mapa de férias'!$G$19,K$121&lt;='Mapa de férias'!$H$19),AND(K$121&gt;='Mapa de férias'!$I$19,K$121&lt;='Mapa de férias'!$J$19))),"F",""))</f>
        <v/>
      </c>
      <c r="L132" s="44">
        <f>IF(OR($B132="",L$121=""),"",IF(AND(NETWORKDAYS(L$121,L$121,'Feriados'!$F$7:$F$22)=1,OR(AND(L$121&gt;='Mapa de férias'!$E$19,L$121&lt;='Mapa de férias'!$F$19),AND(L$121&gt;='Mapa de férias'!$G$19,L$121&lt;='Mapa de férias'!$H$19),AND(L$121&gt;='Mapa de férias'!$I$19,L$121&lt;='Mapa de férias'!$J$19))),"F",""))</f>
        <v/>
      </c>
      <c r="M132" s="44">
        <f>IF(OR($B132="",M$121=""),"",IF(AND(NETWORKDAYS(M$121,M$121,'Feriados'!$F$7:$F$22)=1,OR(AND(M$121&gt;='Mapa de férias'!$E$19,M$121&lt;='Mapa de férias'!$F$19),AND(M$121&gt;='Mapa de férias'!$G$19,M$121&lt;='Mapa de férias'!$H$19),AND(M$121&gt;='Mapa de férias'!$I$19,M$121&lt;='Mapa de férias'!$J$19))),"F",""))</f>
        <v/>
      </c>
      <c r="N132" s="44">
        <f>IF(OR($B132="",N$121=""),"",IF(AND(NETWORKDAYS(N$121,N$121,'Feriados'!$F$7:$F$22)=1,OR(AND(N$121&gt;='Mapa de férias'!$E$19,N$121&lt;='Mapa de férias'!$F$19),AND(N$121&gt;='Mapa de férias'!$G$19,N$121&lt;='Mapa de férias'!$H$19),AND(N$121&gt;='Mapa de férias'!$I$19,N$121&lt;='Mapa de férias'!$J$19))),"F",""))</f>
        <v/>
      </c>
      <c r="O132" s="44">
        <f>IF(OR($B132="",O$121=""),"",IF(AND(NETWORKDAYS(O$121,O$121,'Feriados'!$F$7:$F$22)=1,OR(AND(O$121&gt;='Mapa de férias'!$E$19,O$121&lt;='Mapa de férias'!$F$19),AND(O$121&gt;='Mapa de férias'!$G$19,O$121&lt;='Mapa de férias'!$H$19),AND(O$121&gt;='Mapa de férias'!$I$19,O$121&lt;='Mapa de férias'!$J$19))),"F",""))</f>
        <v/>
      </c>
      <c r="P132" s="44">
        <f>IF(OR($B132="",P$121=""),"",IF(AND(NETWORKDAYS(P$121,P$121,'Feriados'!$F$7:$F$22)=1,OR(AND(P$121&gt;='Mapa de férias'!$E$19,P$121&lt;='Mapa de férias'!$F$19),AND(P$121&gt;='Mapa de férias'!$G$19,P$121&lt;='Mapa de férias'!$H$19),AND(P$121&gt;='Mapa de férias'!$I$19,P$121&lt;='Mapa de férias'!$J$19))),"F",""))</f>
        <v/>
      </c>
      <c r="Q132" s="44">
        <f>IF(OR($B132="",Q$121=""),"",IF(AND(NETWORKDAYS(Q$121,Q$121,'Feriados'!$F$7:$F$22)=1,OR(AND(Q$121&gt;='Mapa de férias'!$E$19,Q$121&lt;='Mapa de férias'!$F$19),AND(Q$121&gt;='Mapa de férias'!$G$19,Q$121&lt;='Mapa de férias'!$H$19),AND(Q$121&gt;='Mapa de férias'!$I$19,Q$121&lt;='Mapa de férias'!$J$19))),"F",""))</f>
        <v/>
      </c>
      <c r="R132" s="44">
        <f>IF(OR($B132="",R$121=""),"",IF(AND(NETWORKDAYS(R$121,R$121,'Feriados'!$F$7:$F$22)=1,OR(AND(R$121&gt;='Mapa de férias'!$E$19,R$121&lt;='Mapa de férias'!$F$19),AND(R$121&gt;='Mapa de férias'!$G$19,R$121&lt;='Mapa de férias'!$H$19),AND(R$121&gt;='Mapa de férias'!$I$19,R$121&lt;='Mapa de férias'!$J$19))),"F",""))</f>
        <v/>
      </c>
      <c r="S132" s="44">
        <f>IF(OR($B132="",S$121=""),"",IF(AND(NETWORKDAYS(S$121,S$121,'Feriados'!$F$7:$F$22)=1,OR(AND(S$121&gt;='Mapa de férias'!$E$19,S$121&lt;='Mapa de férias'!$F$19),AND(S$121&gt;='Mapa de férias'!$G$19,S$121&lt;='Mapa de férias'!$H$19),AND(S$121&gt;='Mapa de férias'!$I$19,S$121&lt;='Mapa de férias'!$J$19))),"F",""))</f>
        <v/>
      </c>
      <c r="T132" s="44">
        <f>IF(OR($B132="",T$121=""),"",IF(AND(NETWORKDAYS(T$121,T$121,'Feriados'!$F$7:$F$22)=1,OR(AND(T$121&gt;='Mapa de férias'!$E$19,T$121&lt;='Mapa de férias'!$F$19),AND(T$121&gt;='Mapa de férias'!$G$19,T$121&lt;='Mapa de férias'!$H$19),AND(T$121&gt;='Mapa de férias'!$I$19,T$121&lt;='Mapa de férias'!$J$19))),"F",""))</f>
        <v/>
      </c>
      <c r="U132" s="44">
        <f>IF(OR($B132="",U$121=""),"",IF(AND(NETWORKDAYS(U$121,U$121,'Feriados'!$F$7:$F$22)=1,OR(AND(U$121&gt;='Mapa de férias'!$E$19,U$121&lt;='Mapa de férias'!$F$19),AND(U$121&gt;='Mapa de férias'!$G$19,U$121&lt;='Mapa de férias'!$H$19),AND(U$121&gt;='Mapa de férias'!$I$19,U$121&lt;='Mapa de férias'!$J$19))),"F",""))</f>
        <v/>
      </c>
      <c r="V132" s="44">
        <f>IF(OR($B132="",V$121=""),"",IF(AND(NETWORKDAYS(V$121,V$121,'Feriados'!$F$7:$F$22)=1,OR(AND(V$121&gt;='Mapa de férias'!$E$19,V$121&lt;='Mapa de férias'!$F$19),AND(V$121&gt;='Mapa de férias'!$G$19,V$121&lt;='Mapa de férias'!$H$19),AND(V$121&gt;='Mapa de férias'!$I$19,V$121&lt;='Mapa de férias'!$J$19))),"F",""))</f>
        <v/>
      </c>
      <c r="W132" s="44">
        <f>IF(OR($B132="",W$121=""),"",IF(AND(NETWORKDAYS(W$121,W$121,'Feriados'!$F$7:$F$22)=1,OR(AND(W$121&gt;='Mapa de férias'!$E$19,W$121&lt;='Mapa de férias'!$F$19),AND(W$121&gt;='Mapa de férias'!$G$19,W$121&lt;='Mapa de férias'!$H$19),AND(W$121&gt;='Mapa de férias'!$I$19,W$121&lt;='Mapa de férias'!$J$19))),"F",""))</f>
        <v/>
      </c>
      <c r="X132" s="44">
        <f>IF(OR($B132="",X$121=""),"",IF(AND(NETWORKDAYS(X$121,X$121,'Feriados'!$F$7:$F$22)=1,OR(AND(X$121&gt;='Mapa de férias'!$E$19,X$121&lt;='Mapa de férias'!$F$19),AND(X$121&gt;='Mapa de férias'!$G$19,X$121&lt;='Mapa de férias'!$H$19),AND(X$121&gt;='Mapa de férias'!$I$19,X$121&lt;='Mapa de férias'!$J$19))),"F",""))</f>
        <v/>
      </c>
      <c r="Y132" s="44">
        <f>IF(OR($B132="",Y$121=""),"",IF(AND(NETWORKDAYS(Y$121,Y$121,'Feriados'!$F$7:$F$22)=1,OR(AND(Y$121&gt;='Mapa de férias'!$E$19,Y$121&lt;='Mapa de férias'!$F$19),AND(Y$121&gt;='Mapa de férias'!$G$19,Y$121&lt;='Mapa de férias'!$H$19),AND(Y$121&gt;='Mapa de férias'!$I$19,Y$121&lt;='Mapa de férias'!$J$19))),"F",""))</f>
        <v/>
      </c>
      <c r="Z132" s="44">
        <f>IF(OR($B132="",Z$121=""),"",IF(AND(NETWORKDAYS(Z$121,Z$121,'Feriados'!$F$7:$F$22)=1,OR(AND(Z$121&gt;='Mapa de férias'!$E$19,Z$121&lt;='Mapa de férias'!$F$19),AND(Z$121&gt;='Mapa de férias'!$G$19,Z$121&lt;='Mapa de férias'!$H$19),AND(Z$121&gt;='Mapa de férias'!$I$19,Z$121&lt;='Mapa de férias'!$J$19))),"F",""))</f>
        <v/>
      </c>
      <c r="AA132" s="44">
        <f>IF(OR($B132="",AA$121=""),"",IF(AND(NETWORKDAYS(AA$121,AA$121,'Feriados'!$F$7:$F$22)=1,OR(AND(AA$121&gt;='Mapa de férias'!$E$19,AA$121&lt;='Mapa de férias'!$F$19),AND(AA$121&gt;='Mapa de férias'!$G$19,AA$121&lt;='Mapa de férias'!$H$19),AND(AA$121&gt;='Mapa de férias'!$I$19,AA$121&lt;='Mapa de férias'!$J$19))),"F",""))</f>
        <v/>
      </c>
      <c r="AB132" s="44">
        <f>IF(OR($B132="",AB$121=""),"",IF(AND(NETWORKDAYS(AB$121,AB$121,'Feriados'!$F$7:$F$22)=1,OR(AND(AB$121&gt;='Mapa de férias'!$E$19,AB$121&lt;='Mapa de férias'!$F$19),AND(AB$121&gt;='Mapa de férias'!$G$19,AB$121&lt;='Mapa de férias'!$H$19),AND(AB$121&gt;='Mapa de férias'!$I$19,AB$121&lt;='Mapa de férias'!$J$19))),"F",""))</f>
        <v/>
      </c>
      <c r="AC132" s="44">
        <f>IF(OR($B132="",AC$121=""),"",IF(AND(NETWORKDAYS(AC$121,AC$121,'Feriados'!$F$7:$F$22)=1,OR(AND(AC$121&gt;='Mapa de férias'!$E$19,AC$121&lt;='Mapa de férias'!$F$19),AND(AC$121&gt;='Mapa de férias'!$G$19,AC$121&lt;='Mapa de férias'!$H$19),AND(AC$121&gt;='Mapa de férias'!$I$19,AC$121&lt;='Mapa de férias'!$J$19))),"F",""))</f>
        <v/>
      </c>
      <c r="AD132" s="44">
        <f>IF(OR($B132="",AD$121=""),"",IF(AND(NETWORKDAYS(AD$121,AD$121,'Feriados'!$F$7:$F$22)=1,OR(AND(AD$121&gt;='Mapa de férias'!$E$19,AD$121&lt;='Mapa de férias'!$F$19),AND(AD$121&gt;='Mapa de férias'!$G$19,AD$121&lt;='Mapa de férias'!$H$19),AND(AD$121&gt;='Mapa de férias'!$I$19,AD$121&lt;='Mapa de férias'!$J$19))),"F",""))</f>
        <v/>
      </c>
      <c r="AE132" s="44">
        <f>IF(OR($B132="",AE$121=""),"",IF(AND(NETWORKDAYS(AE$121,AE$121,'Feriados'!$F$7:$F$22)=1,OR(AND(AE$121&gt;='Mapa de férias'!$E$19,AE$121&lt;='Mapa de férias'!$F$19),AND(AE$121&gt;='Mapa de férias'!$G$19,AE$121&lt;='Mapa de férias'!$H$19),AND(AE$121&gt;='Mapa de férias'!$I$19,AE$121&lt;='Mapa de férias'!$J$19))),"F",""))</f>
        <v/>
      </c>
      <c r="AF132" s="44">
        <f>IF(OR($B132="",AF$121=""),"",IF(AND(NETWORKDAYS(AF$121,AF$121,'Feriados'!$F$7:$F$22)=1,OR(AND(AF$121&gt;='Mapa de férias'!$E$19,AF$121&lt;='Mapa de férias'!$F$19),AND(AF$121&gt;='Mapa de férias'!$G$19,AF$121&lt;='Mapa de férias'!$H$19),AND(AF$121&gt;='Mapa de férias'!$I$19,AF$121&lt;='Mapa de férias'!$J$19))),"F",""))</f>
        <v/>
      </c>
      <c r="AG132" s="44">
        <f>IF(OR($B132="",AG$121=""),"",IF(AND(NETWORKDAYS(AG$121,AG$121,'Feriados'!$F$7:$F$22)=1,OR(AND(AG$121&gt;='Mapa de férias'!$E$19,AG$121&lt;='Mapa de férias'!$F$19),AND(AG$121&gt;='Mapa de férias'!$G$19,AG$121&lt;='Mapa de férias'!$H$19),AND(AG$121&gt;='Mapa de férias'!$I$19,AG$121&lt;='Mapa de férias'!$J$19))),"F",""))</f>
        <v/>
      </c>
      <c r="AH132" s="45">
        <f>IF($B132="","",COUNTIF(C132:AG132,"F"))</f>
        <v/>
      </c>
    </row>
    <row r="133" ht="15" customHeight="1">
      <c r="A133" s="42" t="n">
        <v>11</v>
      </c>
      <c r="B133" s="43">
        <f>IF('Mapa de férias'!$B$20="","",'Mapa de férias'!$B$20)</f>
        <v/>
      </c>
      <c r="C133" s="44">
        <f>IF(OR($B133="",C$121=""),"",IF(AND(NETWORKDAYS(C$121,C$121,'Feriados'!$F$7:$F$22)=1,OR(AND(C$121&gt;='Mapa de férias'!$E$20,C$121&lt;='Mapa de férias'!$F$20),AND(C$121&gt;='Mapa de férias'!$G$20,C$121&lt;='Mapa de férias'!$H$20),AND(C$121&gt;='Mapa de férias'!$I$20,C$121&lt;='Mapa de férias'!$J$20))),"F",""))</f>
        <v/>
      </c>
      <c r="D133" s="44">
        <f>IF(OR($B133="",D$121=""),"",IF(AND(NETWORKDAYS(D$121,D$121,'Feriados'!$F$7:$F$22)=1,OR(AND(D$121&gt;='Mapa de férias'!$E$20,D$121&lt;='Mapa de férias'!$F$20),AND(D$121&gt;='Mapa de férias'!$G$20,D$121&lt;='Mapa de férias'!$H$20),AND(D$121&gt;='Mapa de férias'!$I$20,D$121&lt;='Mapa de férias'!$J$20))),"F",""))</f>
        <v/>
      </c>
      <c r="E133" s="44">
        <f>IF(OR($B133="",E$121=""),"",IF(AND(NETWORKDAYS(E$121,E$121,'Feriados'!$F$7:$F$22)=1,OR(AND(E$121&gt;='Mapa de férias'!$E$20,E$121&lt;='Mapa de férias'!$F$20),AND(E$121&gt;='Mapa de férias'!$G$20,E$121&lt;='Mapa de férias'!$H$20),AND(E$121&gt;='Mapa de férias'!$I$20,E$121&lt;='Mapa de férias'!$J$20))),"F",""))</f>
        <v/>
      </c>
      <c r="F133" s="44">
        <f>IF(OR($B133="",F$121=""),"",IF(AND(NETWORKDAYS(F$121,F$121,'Feriados'!$F$7:$F$22)=1,OR(AND(F$121&gt;='Mapa de férias'!$E$20,F$121&lt;='Mapa de férias'!$F$20),AND(F$121&gt;='Mapa de férias'!$G$20,F$121&lt;='Mapa de férias'!$H$20),AND(F$121&gt;='Mapa de férias'!$I$20,F$121&lt;='Mapa de férias'!$J$20))),"F",""))</f>
        <v/>
      </c>
      <c r="G133" s="44">
        <f>IF(OR($B133="",G$121=""),"",IF(AND(NETWORKDAYS(G$121,G$121,'Feriados'!$F$7:$F$22)=1,OR(AND(G$121&gt;='Mapa de férias'!$E$20,G$121&lt;='Mapa de férias'!$F$20),AND(G$121&gt;='Mapa de férias'!$G$20,G$121&lt;='Mapa de férias'!$H$20),AND(G$121&gt;='Mapa de férias'!$I$20,G$121&lt;='Mapa de férias'!$J$20))),"F",""))</f>
        <v/>
      </c>
      <c r="H133" s="44">
        <f>IF(OR($B133="",H$121=""),"",IF(AND(NETWORKDAYS(H$121,H$121,'Feriados'!$F$7:$F$22)=1,OR(AND(H$121&gt;='Mapa de férias'!$E$20,H$121&lt;='Mapa de férias'!$F$20),AND(H$121&gt;='Mapa de férias'!$G$20,H$121&lt;='Mapa de férias'!$H$20),AND(H$121&gt;='Mapa de férias'!$I$20,H$121&lt;='Mapa de férias'!$J$20))),"F",""))</f>
        <v/>
      </c>
      <c r="I133" s="44">
        <f>IF(OR($B133="",I$121=""),"",IF(AND(NETWORKDAYS(I$121,I$121,'Feriados'!$F$7:$F$22)=1,OR(AND(I$121&gt;='Mapa de férias'!$E$20,I$121&lt;='Mapa de férias'!$F$20),AND(I$121&gt;='Mapa de férias'!$G$20,I$121&lt;='Mapa de férias'!$H$20),AND(I$121&gt;='Mapa de férias'!$I$20,I$121&lt;='Mapa de férias'!$J$20))),"F",""))</f>
        <v/>
      </c>
      <c r="J133" s="44">
        <f>IF(OR($B133="",J$121=""),"",IF(AND(NETWORKDAYS(J$121,J$121,'Feriados'!$F$7:$F$22)=1,OR(AND(J$121&gt;='Mapa de férias'!$E$20,J$121&lt;='Mapa de férias'!$F$20),AND(J$121&gt;='Mapa de férias'!$G$20,J$121&lt;='Mapa de férias'!$H$20),AND(J$121&gt;='Mapa de férias'!$I$20,J$121&lt;='Mapa de férias'!$J$20))),"F",""))</f>
        <v/>
      </c>
      <c r="K133" s="44">
        <f>IF(OR($B133="",K$121=""),"",IF(AND(NETWORKDAYS(K$121,K$121,'Feriados'!$F$7:$F$22)=1,OR(AND(K$121&gt;='Mapa de férias'!$E$20,K$121&lt;='Mapa de férias'!$F$20),AND(K$121&gt;='Mapa de férias'!$G$20,K$121&lt;='Mapa de férias'!$H$20),AND(K$121&gt;='Mapa de férias'!$I$20,K$121&lt;='Mapa de férias'!$J$20))),"F",""))</f>
        <v/>
      </c>
      <c r="L133" s="44">
        <f>IF(OR($B133="",L$121=""),"",IF(AND(NETWORKDAYS(L$121,L$121,'Feriados'!$F$7:$F$22)=1,OR(AND(L$121&gt;='Mapa de férias'!$E$20,L$121&lt;='Mapa de férias'!$F$20),AND(L$121&gt;='Mapa de férias'!$G$20,L$121&lt;='Mapa de férias'!$H$20),AND(L$121&gt;='Mapa de férias'!$I$20,L$121&lt;='Mapa de férias'!$J$20))),"F",""))</f>
        <v/>
      </c>
      <c r="M133" s="44">
        <f>IF(OR($B133="",M$121=""),"",IF(AND(NETWORKDAYS(M$121,M$121,'Feriados'!$F$7:$F$22)=1,OR(AND(M$121&gt;='Mapa de férias'!$E$20,M$121&lt;='Mapa de férias'!$F$20),AND(M$121&gt;='Mapa de férias'!$G$20,M$121&lt;='Mapa de férias'!$H$20),AND(M$121&gt;='Mapa de férias'!$I$20,M$121&lt;='Mapa de férias'!$J$20))),"F",""))</f>
        <v/>
      </c>
      <c r="N133" s="44">
        <f>IF(OR($B133="",N$121=""),"",IF(AND(NETWORKDAYS(N$121,N$121,'Feriados'!$F$7:$F$22)=1,OR(AND(N$121&gt;='Mapa de férias'!$E$20,N$121&lt;='Mapa de férias'!$F$20),AND(N$121&gt;='Mapa de férias'!$G$20,N$121&lt;='Mapa de férias'!$H$20),AND(N$121&gt;='Mapa de férias'!$I$20,N$121&lt;='Mapa de férias'!$J$20))),"F",""))</f>
        <v/>
      </c>
      <c r="O133" s="44">
        <f>IF(OR($B133="",O$121=""),"",IF(AND(NETWORKDAYS(O$121,O$121,'Feriados'!$F$7:$F$22)=1,OR(AND(O$121&gt;='Mapa de férias'!$E$20,O$121&lt;='Mapa de férias'!$F$20),AND(O$121&gt;='Mapa de férias'!$G$20,O$121&lt;='Mapa de férias'!$H$20),AND(O$121&gt;='Mapa de férias'!$I$20,O$121&lt;='Mapa de férias'!$J$20))),"F",""))</f>
        <v/>
      </c>
      <c r="P133" s="44">
        <f>IF(OR($B133="",P$121=""),"",IF(AND(NETWORKDAYS(P$121,P$121,'Feriados'!$F$7:$F$22)=1,OR(AND(P$121&gt;='Mapa de férias'!$E$20,P$121&lt;='Mapa de férias'!$F$20),AND(P$121&gt;='Mapa de férias'!$G$20,P$121&lt;='Mapa de férias'!$H$20),AND(P$121&gt;='Mapa de férias'!$I$20,P$121&lt;='Mapa de férias'!$J$20))),"F",""))</f>
        <v/>
      </c>
      <c r="Q133" s="44">
        <f>IF(OR($B133="",Q$121=""),"",IF(AND(NETWORKDAYS(Q$121,Q$121,'Feriados'!$F$7:$F$22)=1,OR(AND(Q$121&gt;='Mapa de férias'!$E$20,Q$121&lt;='Mapa de férias'!$F$20),AND(Q$121&gt;='Mapa de férias'!$G$20,Q$121&lt;='Mapa de férias'!$H$20),AND(Q$121&gt;='Mapa de férias'!$I$20,Q$121&lt;='Mapa de férias'!$J$20))),"F",""))</f>
        <v/>
      </c>
      <c r="R133" s="44">
        <f>IF(OR($B133="",R$121=""),"",IF(AND(NETWORKDAYS(R$121,R$121,'Feriados'!$F$7:$F$22)=1,OR(AND(R$121&gt;='Mapa de férias'!$E$20,R$121&lt;='Mapa de férias'!$F$20),AND(R$121&gt;='Mapa de férias'!$G$20,R$121&lt;='Mapa de férias'!$H$20),AND(R$121&gt;='Mapa de férias'!$I$20,R$121&lt;='Mapa de férias'!$J$20))),"F",""))</f>
        <v/>
      </c>
      <c r="S133" s="44">
        <f>IF(OR($B133="",S$121=""),"",IF(AND(NETWORKDAYS(S$121,S$121,'Feriados'!$F$7:$F$22)=1,OR(AND(S$121&gt;='Mapa de férias'!$E$20,S$121&lt;='Mapa de férias'!$F$20),AND(S$121&gt;='Mapa de férias'!$G$20,S$121&lt;='Mapa de férias'!$H$20),AND(S$121&gt;='Mapa de férias'!$I$20,S$121&lt;='Mapa de férias'!$J$20))),"F",""))</f>
        <v/>
      </c>
      <c r="T133" s="44">
        <f>IF(OR($B133="",T$121=""),"",IF(AND(NETWORKDAYS(T$121,T$121,'Feriados'!$F$7:$F$22)=1,OR(AND(T$121&gt;='Mapa de férias'!$E$20,T$121&lt;='Mapa de férias'!$F$20),AND(T$121&gt;='Mapa de férias'!$G$20,T$121&lt;='Mapa de férias'!$H$20),AND(T$121&gt;='Mapa de férias'!$I$20,T$121&lt;='Mapa de férias'!$J$20))),"F",""))</f>
        <v/>
      </c>
      <c r="U133" s="44">
        <f>IF(OR($B133="",U$121=""),"",IF(AND(NETWORKDAYS(U$121,U$121,'Feriados'!$F$7:$F$22)=1,OR(AND(U$121&gt;='Mapa de férias'!$E$20,U$121&lt;='Mapa de férias'!$F$20),AND(U$121&gt;='Mapa de férias'!$G$20,U$121&lt;='Mapa de férias'!$H$20),AND(U$121&gt;='Mapa de férias'!$I$20,U$121&lt;='Mapa de férias'!$J$20))),"F",""))</f>
        <v/>
      </c>
      <c r="V133" s="44">
        <f>IF(OR($B133="",V$121=""),"",IF(AND(NETWORKDAYS(V$121,V$121,'Feriados'!$F$7:$F$22)=1,OR(AND(V$121&gt;='Mapa de férias'!$E$20,V$121&lt;='Mapa de férias'!$F$20),AND(V$121&gt;='Mapa de férias'!$G$20,V$121&lt;='Mapa de férias'!$H$20),AND(V$121&gt;='Mapa de férias'!$I$20,V$121&lt;='Mapa de férias'!$J$20))),"F",""))</f>
        <v/>
      </c>
      <c r="W133" s="44">
        <f>IF(OR($B133="",W$121=""),"",IF(AND(NETWORKDAYS(W$121,W$121,'Feriados'!$F$7:$F$22)=1,OR(AND(W$121&gt;='Mapa de férias'!$E$20,W$121&lt;='Mapa de férias'!$F$20),AND(W$121&gt;='Mapa de férias'!$G$20,W$121&lt;='Mapa de férias'!$H$20),AND(W$121&gt;='Mapa de férias'!$I$20,W$121&lt;='Mapa de férias'!$J$20))),"F",""))</f>
        <v/>
      </c>
      <c r="X133" s="44">
        <f>IF(OR($B133="",X$121=""),"",IF(AND(NETWORKDAYS(X$121,X$121,'Feriados'!$F$7:$F$22)=1,OR(AND(X$121&gt;='Mapa de férias'!$E$20,X$121&lt;='Mapa de férias'!$F$20),AND(X$121&gt;='Mapa de férias'!$G$20,X$121&lt;='Mapa de férias'!$H$20),AND(X$121&gt;='Mapa de férias'!$I$20,X$121&lt;='Mapa de férias'!$J$20))),"F",""))</f>
        <v/>
      </c>
      <c r="Y133" s="44">
        <f>IF(OR($B133="",Y$121=""),"",IF(AND(NETWORKDAYS(Y$121,Y$121,'Feriados'!$F$7:$F$22)=1,OR(AND(Y$121&gt;='Mapa de férias'!$E$20,Y$121&lt;='Mapa de férias'!$F$20),AND(Y$121&gt;='Mapa de férias'!$G$20,Y$121&lt;='Mapa de férias'!$H$20),AND(Y$121&gt;='Mapa de férias'!$I$20,Y$121&lt;='Mapa de férias'!$J$20))),"F",""))</f>
        <v/>
      </c>
      <c r="Z133" s="44">
        <f>IF(OR($B133="",Z$121=""),"",IF(AND(NETWORKDAYS(Z$121,Z$121,'Feriados'!$F$7:$F$22)=1,OR(AND(Z$121&gt;='Mapa de férias'!$E$20,Z$121&lt;='Mapa de férias'!$F$20),AND(Z$121&gt;='Mapa de férias'!$G$20,Z$121&lt;='Mapa de férias'!$H$20),AND(Z$121&gt;='Mapa de férias'!$I$20,Z$121&lt;='Mapa de férias'!$J$20))),"F",""))</f>
        <v/>
      </c>
      <c r="AA133" s="44">
        <f>IF(OR($B133="",AA$121=""),"",IF(AND(NETWORKDAYS(AA$121,AA$121,'Feriados'!$F$7:$F$22)=1,OR(AND(AA$121&gt;='Mapa de férias'!$E$20,AA$121&lt;='Mapa de férias'!$F$20),AND(AA$121&gt;='Mapa de férias'!$G$20,AA$121&lt;='Mapa de férias'!$H$20),AND(AA$121&gt;='Mapa de férias'!$I$20,AA$121&lt;='Mapa de férias'!$J$20))),"F",""))</f>
        <v/>
      </c>
      <c r="AB133" s="44">
        <f>IF(OR($B133="",AB$121=""),"",IF(AND(NETWORKDAYS(AB$121,AB$121,'Feriados'!$F$7:$F$22)=1,OR(AND(AB$121&gt;='Mapa de férias'!$E$20,AB$121&lt;='Mapa de férias'!$F$20),AND(AB$121&gt;='Mapa de férias'!$G$20,AB$121&lt;='Mapa de férias'!$H$20),AND(AB$121&gt;='Mapa de férias'!$I$20,AB$121&lt;='Mapa de férias'!$J$20))),"F",""))</f>
        <v/>
      </c>
      <c r="AC133" s="44">
        <f>IF(OR($B133="",AC$121=""),"",IF(AND(NETWORKDAYS(AC$121,AC$121,'Feriados'!$F$7:$F$22)=1,OR(AND(AC$121&gt;='Mapa de férias'!$E$20,AC$121&lt;='Mapa de férias'!$F$20),AND(AC$121&gt;='Mapa de férias'!$G$20,AC$121&lt;='Mapa de férias'!$H$20),AND(AC$121&gt;='Mapa de férias'!$I$20,AC$121&lt;='Mapa de férias'!$J$20))),"F",""))</f>
        <v/>
      </c>
      <c r="AD133" s="44">
        <f>IF(OR($B133="",AD$121=""),"",IF(AND(NETWORKDAYS(AD$121,AD$121,'Feriados'!$F$7:$F$22)=1,OR(AND(AD$121&gt;='Mapa de férias'!$E$20,AD$121&lt;='Mapa de férias'!$F$20),AND(AD$121&gt;='Mapa de férias'!$G$20,AD$121&lt;='Mapa de férias'!$H$20),AND(AD$121&gt;='Mapa de férias'!$I$20,AD$121&lt;='Mapa de férias'!$J$20))),"F",""))</f>
        <v/>
      </c>
      <c r="AE133" s="44">
        <f>IF(OR($B133="",AE$121=""),"",IF(AND(NETWORKDAYS(AE$121,AE$121,'Feriados'!$F$7:$F$22)=1,OR(AND(AE$121&gt;='Mapa de férias'!$E$20,AE$121&lt;='Mapa de férias'!$F$20),AND(AE$121&gt;='Mapa de férias'!$G$20,AE$121&lt;='Mapa de férias'!$H$20),AND(AE$121&gt;='Mapa de férias'!$I$20,AE$121&lt;='Mapa de férias'!$J$20))),"F",""))</f>
        <v/>
      </c>
      <c r="AF133" s="44">
        <f>IF(OR($B133="",AF$121=""),"",IF(AND(NETWORKDAYS(AF$121,AF$121,'Feriados'!$F$7:$F$22)=1,OR(AND(AF$121&gt;='Mapa de férias'!$E$20,AF$121&lt;='Mapa de férias'!$F$20),AND(AF$121&gt;='Mapa de férias'!$G$20,AF$121&lt;='Mapa de férias'!$H$20),AND(AF$121&gt;='Mapa de férias'!$I$20,AF$121&lt;='Mapa de férias'!$J$20))),"F",""))</f>
        <v/>
      </c>
      <c r="AG133" s="44">
        <f>IF(OR($B133="",AG$121=""),"",IF(AND(NETWORKDAYS(AG$121,AG$121,'Feriados'!$F$7:$F$22)=1,OR(AND(AG$121&gt;='Mapa de férias'!$E$20,AG$121&lt;='Mapa de férias'!$F$20),AND(AG$121&gt;='Mapa de férias'!$G$20,AG$121&lt;='Mapa de férias'!$H$20),AND(AG$121&gt;='Mapa de férias'!$I$20,AG$121&lt;='Mapa de férias'!$J$20))),"F",""))</f>
        <v/>
      </c>
      <c r="AH133" s="45">
        <f>IF($B133="","",COUNTIF(C133:AG133,"F"))</f>
        <v/>
      </c>
    </row>
    <row r="134" ht="15" customHeight="1">
      <c r="A134" s="42" t="n">
        <v>12</v>
      </c>
      <c r="B134" s="43">
        <f>IF('Mapa de férias'!$B$21="","",'Mapa de férias'!$B$21)</f>
        <v/>
      </c>
      <c r="C134" s="44">
        <f>IF(OR($B134="",C$121=""),"",IF(AND(NETWORKDAYS(C$121,C$121,'Feriados'!$F$7:$F$22)=1,OR(AND(C$121&gt;='Mapa de férias'!$E$21,C$121&lt;='Mapa de férias'!$F$21),AND(C$121&gt;='Mapa de férias'!$G$21,C$121&lt;='Mapa de férias'!$H$21),AND(C$121&gt;='Mapa de férias'!$I$21,C$121&lt;='Mapa de férias'!$J$21))),"F",""))</f>
        <v/>
      </c>
      <c r="D134" s="44">
        <f>IF(OR($B134="",D$121=""),"",IF(AND(NETWORKDAYS(D$121,D$121,'Feriados'!$F$7:$F$22)=1,OR(AND(D$121&gt;='Mapa de férias'!$E$21,D$121&lt;='Mapa de férias'!$F$21),AND(D$121&gt;='Mapa de férias'!$G$21,D$121&lt;='Mapa de férias'!$H$21),AND(D$121&gt;='Mapa de férias'!$I$21,D$121&lt;='Mapa de férias'!$J$21))),"F",""))</f>
        <v/>
      </c>
      <c r="E134" s="44">
        <f>IF(OR($B134="",E$121=""),"",IF(AND(NETWORKDAYS(E$121,E$121,'Feriados'!$F$7:$F$22)=1,OR(AND(E$121&gt;='Mapa de férias'!$E$21,E$121&lt;='Mapa de férias'!$F$21),AND(E$121&gt;='Mapa de férias'!$G$21,E$121&lt;='Mapa de férias'!$H$21),AND(E$121&gt;='Mapa de férias'!$I$21,E$121&lt;='Mapa de férias'!$J$21))),"F",""))</f>
        <v/>
      </c>
      <c r="F134" s="44">
        <f>IF(OR($B134="",F$121=""),"",IF(AND(NETWORKDAYS(F$121,F$121,'Feriados'!$F$7:$F$22)=1,OR(AND(F$121&gt;='Mapa de férias'!$E$21,F$121&lt;='Mapa de férias'!$F$21),AND(F$121&gt;='Mapa de férias'!$G$21,F$121&lt;='Mapa de férias'!$H$21),AND(F$121&gt;='Mapa de férias'!$I$21,F$121&lt;='Mapa de férias'!$J$21))),"F",""))</f>
        <v/>
      </c>
      <c r="G134" s="44">
        <f>IF(OR($B134="",G$121=""),"",IF(AND(NETWORKDAYS(G$121,G$121,'Feriados'!$F$7:$F$22)=1,OR(AND(G$121&gt;='Mapa de férias'!$E$21,G$121&lt;='Mapa de férias'!$F$21),AND(G$121&gt;='Mapa de férias'!$G$21,G$121&lt;='Mapa de férias'!$H$21),AND(G$121&gt;='Mapa de férias'!$I$21,G$121&lt;='Mapa de férias'!$J$21))),"F",""))</f>
        <v/>
      </c>
      <c r="H134" s="44">
        <f>IF(OR($B134="",H$121=""),"",IF(AND(NETWORKDAYS(H$121,H$121,'Feriados'!$F$7:$F$22)=1,OR(AND(H$121&gt;='Mapa de férias'!$E$21,H$121&lt;='Mapa de férias'!$F$21),AND(H$121&gt;='Mapa de férias'!$G$21,H$121&lt;='Mapa de férias'!$H$21),AND(H$121&gt;='Mapa de férias'!$I$21,H$121&lt;='Mapa de férias'!$J$21))),"F",""))</f>
        <v/>
      </c>
      <c r="I134" s="44">
        <f>IF(OR($B134="",I$121=""),"",IF(AND(NETWORKDAYS(I$121,I$121,'Feriados'!$F$7:$F$22)=1,OR(AND(I$121&gt;='Mapa de férias'!$E$21,I$121&lt;='Mapa de férias'!$F$21),AND(I$121&gt;='Mapa de férias'!$G$21,I$121&lt;='Mapa de férias'!$H$21),AND(I$121&gt;='Mapa de férias'!$I$21,I$121&lt;='Mapa de férias'!$J$21))),"F",""))</f>
        <v/>
      </c>
      <c r="J134" s="44">
        <f>IF(OR($B134="",J$121=""),"",IF(AND(NETWORKDAYS(J$121,J$121,'Feriados'!$F$7:$F$22)=1,OR(AND(J$121&gt;='Mapa de férias'!$E$21,J$121&lt;='Mapa de férias'!$F$21),AND(J$121&gt;='Mapa de férias'!$G$21,J$121&lt;='Mapa de férias'!$H$21),AND(J$121&gt;='Mapa de férias'!$I$21,J$121&lt;='Mapa de férias'!$J$21))),"F",""))</f>
        <v/>
      </c>
      <c r="K134" s="44">
        <f>IF(OR($B134="",K$121=""),"",IF(AND(NETWORKDAYS(K$121,K$121,'Feriados'!$F$7:$F$22)=1,OR(AND(K$121&gt;='Mapa de férias'!$E$21,K$121&lt;='Mapa de férias'!$F$21),AND(K$121&gt;='Mapa de férias'!$G$21,K$121&lt;='Mapa de férias'!$H$21),AND(K$121&gt;='Mapa de férias'!$I$21,K$121&lt;='Mapa de férias'!$J$21))),"F",""))</f>
        <v/>
      </c>
      <c r="L134" s="44">
        <f>IF(OR($B134="",L$121=""),"",IF(AND(NETWORKDAYS(L$121,L$121,'Feriados'!$F$7:$F$22)=1,OR(AND(L$121&gt;='Mapa de férias'!$E$21,L$121&lt;='Mapa de férias'!$F$21),AND(L$121&gt;='Mapa de férias'!$G$21,L$121&lt;='Mapa de férias'!$H$21),AND(L$121&gt;='Mapa de férias'!$I$21,L$121&lt;='Mapa de férias'!$J$21))),"F",""))</f>
        <v/>
      </c>
      <c r="M134" s="44">
        <f>IF(OR($B134="",M$121=""),"",IF(AND(NETWORKDAYS(M$121,M$121,'Feriados'!$F$7:$F$22)=1,OR(AND(M$121&gt;='Mapa de férias'!$E$21,M$121&lt;='Mapa de férias'!$F$21),AND(M$121&gt;='Mapa de férias'!$G$21,M$121&lt;='Mapa de férias'!$H$21),AND(M$121&gt;='Mapa de férias'!$I$21,M$121&lt;='Mapa de férias'!$J$21))),"F",""))</f>
        <v/>
      </c>
      <c r="N134" s="44">
        <f>IF(OR($B134="",N$121=""),"",IF(AND(NETWORKDAYS(N$121,N$121,'Feriados'!$F$7:$F$22)=1,OR(AND(N$121&gt;='Mapa de férias'!$E$21,N$121&lt;='Mapa de férias'!$F$21),AND(N$121&gt;='Mapa de férias'!$G$21,N$121&lt;='Mapa de férias'!$H$21),AND(N$121&gt;='Mapa de férias'!$I$21,N$121&lt;='Mapa de férias'!$J$21))),"F",""))</f>
        <v/>
      </c>
      <c r="O134" s="44">
        <f>IF(OR($B134="",O$121=""),"",IF(AND(NETWORKDAYS(O$121,O$121,'Feriados'!$F$7:$F$22)=1,OR(AND(O$121&gt;='Mapa de férias'!$E$21,O$121&lt;='Mapa de férias'!$F$21),AND(O$121&gt;='Mapa de férias'!$G$21,O$121&lt;='Mapa de férias'!$H$21),AND(O$121&gt;='Mapa de férias'!$I$21,O$121&lt;='Mapa de férias'!$J$21))),"F",""))</f>
        <v/>
      </c>
      <c r="P134" s="44">
        <f>IF(OR($B134="",P$121=""),"",IF(AND(NETWORKDAYS(P$121,P$121,'Feriados'!$F$7:$F$22)=1,OR(AND(P$121&gt;='Mapa de férias'!$E$21,P$121&lt;='Mapa de férias'!$F$21),AND(P$121&gt;='Mapa de férias'!$G$21,P$121&lt;='Mapa de férias'!$H$21),AND(P$121&gt;='Mapa de férias'!$I$21,P$121&lt;='Mapa de férias'!$J$21))),"F",""))</f>
        <v/>
      </c>
      <c r="Q134" s="44">
        <f>IF(OR($B134="",Q$121=""),"",IF(AND(NETWORKDAYS(Q$121,Q$121,'Feriados'!$F$7:$F$22)=1,OR(AND(Q$121&gt;='Mapa de férias'!$E$21,Q$121&lt;='Mapa de férias'!$F$21),AND(Q$121&gt;='Mapa de férias'!$G$21,Q$121&lt;='Mapa de férias'!$H$21),AND(Q$121&gt;='Mapa de férias'!$I$21,Q$121&lt;='Mapa de férias'!$J$21))),"F",""))</f>
        <v/>
      </c>
      <c r="R134" s="44">
        <f>IF(OR($B134="",R$121=""),"",IF(AND(NETWORKDAYS(R$121,R$121,'Feriados'!$F$7:$F$22)=1,OR(AND(R$121&gt;='Mapa de férias'!$E$21,R$121&lt;='Mapa de férias'!$F$21),AND(R$121&gt;='Mapa de férias'!$G$21,R$121&lt;='Mapa de férias'!$H$21),AND(R$121&gt;='Mapa de férias'!$I$21,R$121&lt;='Mapa de férias'!$J$21))),"F",""))</f>
        <v/>
      </c>
      <c r="S134" s="44">
        <f>IF(OR($B134="",S$121=""),"",IF(AND(NETWORKDAYS(S$121,S$121,'Feriados'!$F$7:$F$22)=1,OR(AND(S$121&gt;='Mapa de férias'!$E$21,S$121&lt;='Mapa de férias'!$F$21),AND(S$121&gt;='Mapa de férias'!$G$21,S$121&lt;='Mapa de férias'!$H$21),AND(S$121&gt;='Mapa de férias'!$I$21,S$121&lt;='Mapa de férias'!$J$21))),"F",""))</f>
        <v/>
      </c>
      <c r="T134" s="44">
        <f>IF(OR($B134="",T$121=""),"",IF(AND(NETWORKDAYS(T$121,T$121,'Feriados'!$F$7:$F$22)=1,OR(AND(T$121&gt;='Mapa de férias'!$E$21,T$121&lt;='Mapa de férias'!$F$21),AND(T$121&gt;='Mapa de férias'!$G$21,T$121&lt;='Mapa de férias'!$H$21),AND(T$121&gt;='Mapa de férias'!$I$21,T$121&lt;='Mapa de férias'!$J$21))),"F",""))</f>
        <v/>
      </c>
      <c r="U134" s="44">
        <f>IF(OR($B134="",U$121=""),"",IF(AND(NETWORKDAYS(U$121,U$121,'Feriados'!$F$7:$F$22)=1,OR(AND(U$121&gt;='Mapa de férias'!$E$21,U$121&lt;='Mapa de férias'!$F$21),AND(U$121&gt;='Mapa de férias'!$G$21,U$121&lt;='Mapa de férias'!$H$21),AND(U$121&gt;='Mapa de férias'!$I$21,U$121&lt;='Mapa de férias'!$J$21))),"F",""))</f>
        <v/>
      </c>
      <c r="V134" s="44">
        <f>IF(OR($B134="",V$121=""),"",IF(AND(NETWORKDAYS(V$121,V$121,'Feriados'!$F$7:$F$22)=1,OR(AND(V$121&gt;='Mapa de férias'!$E$21,V$121&lt;='Mapa de férias'!$F$21),AND(V$121&gt;='Mapa de férias'!$G$21,V$121&lt;='Mapa de férias'!$H$21),AND(V$121&gt;='Mapa de férias'!$I$21,V$121&lt;='Mapa de férias'!$J$21))),"F",""))</f>
        <v/>
      </c>
      <c r="W134" s="44">
        <f>IF(OR($B134="",W$121=""),"",IF(AND(NETWORKDAYS(W$121,W$121,'Feriados'!$F$7:$F$22)=1,OR(AND(W$121&gt;='Mapa de férias'!$E$21,W$121&lt;='Mapa de férias'!$F$21),AND(W$121&gt;='Mapa de férias'!$G$21,W$121&lt;='Mapa de férias'!$H$21),AND(W$121&gt;='Mapa de férias'!$I$21,W$121&lt;='Mapa de férias'!$J$21))),"F",""))</f>
        <v/>
      </c>
      <c r="X134" s="44">
        <f>IF(OR($B134="",X$121=""),"",IF(AND(NETWORKDAYS(X$121,X$121,'Feriados'!$F$7:$F$22)=1,OR(AND(X$121&gt;='Mapa de férias'!$E$21,X$121&lt;='Mapa de férias'!$F$21),AND(X$121&gt;='Mapa de férias'!$G$21,X$121&lt;='Mapa de férias'!$H$21),AND(X$121&gt;='Mapa de férias'!$I$21,X$121&lt;='Mapa de férias'!$J$21))),"F",""))</f>
        <v/>
      </c>
      <c r="Y134" s="44">
        <f>IF(OR($B134="",Y$121=""),"",IF(AND(NETWORKDAYS(Y$121,Y$121,'Feriados'!$F$7:$F$22)=1,OR(AND(Y$121&gt;='Mapa de férias'!$E$21,Y$121&lt;='Mapa de férias'!$F$21),AND(Y$121&gt;='Mapa de férias'!$G$21,Y$121&lt;='Mapa de férias'!$H$21),AND(Y$121&gt;='Mapa de férias'!$I$21,Y$121&lt;='Mapa de férias'!$J$21))),"F",""))</f>
        <v/>
      </c>
      <c r="Z134" s="44">
        <f>IF(OR($B134="",Z$121=""),"",IF(AND(NETWORKDAYS(Z$121,Z$121,'Feriados'!$F$7:$F$22)=1,OR(AND(Z$121&gt;='Mapa de férias'!$E$21,Z$121&lt;='Mapa de férias'!$F$21),AND(Z$121&gt;='Mapa de férias'!$G$21,Z$121&lt;='Mapa de férias'!$H$21),AND(Z$121&gt;='Mapa de férias'!$I$21,Z$121&lt;='Mapa de férias'!$J$21))),"F",""))</f>
        <v/>
      </c>
      <c r="AA134" s="44">
        <f>IF(OR($B134="",AA$121=""),"",IF(AND(NETWORKDAYS(AA$121,AA$121,'Feriados'!$F$7:$F$22)=1,OR(AND(AA$121&gt;='Mapa de férias'!$E$21,AA$121&lt;='Mapa de férias'!$F$21),AND(AA$121&gt;='Mapa de férias'!$G$21,AA$121&lt;='Mapa de férias'!$H$21),AND(AA$121&gt;='Mapa de férias'!$I$21,AA$121&lt;='Mapa de férias'!$J$21))),"F",""))</f>
        <v/>
      </c>
      <c r="AB134" s="44">
        <f>IF(OR($B134="",AB$121=""),"",IF(AND(NETWORKDAYS(AB$121,AB$121,'Feriados'!$F$7:$F$22)=1,OR(AND(AB$121&gt;='Mapa de férias'!$E$21,AB$121&lt;='Mapa de férias'!$F$21),AND(AB$121&gt;='Mapa de férias'!$G$21,AB$121&lt;='Mapa de férias'!$H$21),AND(AB$121&gt;='Mapa de férias'!$I$21,AB$121&lt;='Mapa de férias'!$J$21))),"F",""))</f>
        <v/>
      </c>
      <c r="AC134" s="44">
        <f>IF(OR($B134="",AC$121=""),"",IF(AND(NETWORKDAYS(AC$121,AC$121,'Feriados'!$F$7:$F$22)=1,OR(AND(AC$121&gt;='Mapa de férias'!$E$21,AC$121&lt;='Mapa de férias'!$F$21),AND(AC$121&gt;='Mapa de férias'!$G$21,AC$121&lt;='Mapa de férias'!$H$21),AND(AC$121&gt;='Mapa de férias'!$I$21,AC$121&lt;='Mapa de férias'!$J$21))),"F",""))</f>
        <v/>
      </c>
      <c r="AD134" s="44">
        <f>IF(OR($B134="",AD$121=""),"",IF(AND(NETWORKDAYS(AD$121,AD$121,'Feriados'!$F$7:$F$22)=1,OR(AND(AD$121&gt;='Mapa de férias'!$E$21,AD$121&lt;='Mapa de férias'!$F$21),AND(AD$121&gt;='Mapa de férias'!$G$21,AD$121&lt;='Mapa de férias'!$H$21),AND(AD$121&gt;='Mapa de férias'!$I$21,AD$121&lt;='Mapa de férias'!$J$21))),"F",""))</f>
        <v/>
      </c>
      <c r="AE134" s="44">
        <f>IF(OR($B134="",AE$121=""),"",IF(AND(NETWORKDAYS(AE$121,AE$121,'Feriados'!$F$7:$F$22)=1,OR(AND(AE$121&gt;='Mapa de férias'!$E$21,AE$121&lt;='Mapa de férias'!$F$21),AND(AE$121&gt;='Mapa de férias'!$G$21,AE$121&lt;='Mapa de férias'!$H$21),AND(AE$121&gt;='Mapa de férias'!$I$21,AE$121&lt;='Mapa de férias'!$J$21))),"F",""))</f>
        <v/>
      </c>
      <c r="AF134" s="44">
        <f>IF(OR($B134="",AF$121=""),"",IF(AND(NETWORKDAYS(AF$121,AF$121,'Feriados'!$F$7:$F$22)=1,OR(AND(AF$121&gt;='Mapa de férias'!$E$21,AF$121&lt;='Mapa de férias'!$F$21),AND(AF$121&gt;='Mapa de férias'!$G$21,AF$121&lt;='Mapa de férias'!$H$21),AND(AF$121&gt;='Mapa de férias'!$I$21,AF$121&lt;='Mapa de férias'!$J$21))),"F",""))</f>
        <v/>
      </c>
      <c r="AG134" s="44">
        <f>IF(OR($B134="",AG$121=""),"",IF(AND(NETWORKDAYS(AG$121,AG$121,'Feriados'!$F$7:$F$22)=1,OR(AND(AG$121&gt;='Mapa de férias'!$E$21,AG$121&lt;='Mapa de férias'!$F$21),AND(AG$121&gt;='Mapa de férias'!$G$21,AG$121&lt;='Mapa de férias'!$H$21),AND(AG$121&gt;='Mapa de férias'!$I$21,AG$121&lt;='Mapa de férias'!$J$21))),"F",""))</f>
        <v/>
      </c>
      <c r="AH134" s="45">
        <f>IF($B134="","",COUNTIF(C134:AG134,"F"))</f>
        <v/>
      </c>
    </row>
    <row r="135" ht="15" customHeight="1">
      <c r="A135" s="42" t="n">
        <v>13</v>
      </c>
      <c r="B135" s="43">
        <f>IF('Mapa de férias'!$B$22="","",'Mapa de férias'!$B$22)</f>
        <v/>
      </c>
      <c r="C135" s="44">
        <f>IF(OR($B135="",C$121=""),"",IF(AND(NETWORKDAYS(C$121,C$121,'Feriados'!$F$7:$F$22)=1,OR(AND(C$121&gt;='Mapa de férias'!$E$22,C$121&lt;='Mapa de férias'!$F$22),AND(C$121&gt;='Mapa de férias'!$G$22,C$121&lt;='Mapa de férias'!$H$22),AND(C$121&gt;='Mapa de férias'!$I$22,C$121&lt;='Mapa de férias'!$J$22))),"F",""))</f>
        <v/>
      </c>
      <c r="D135" s="44">
        <f>IF(OR($B135="",D$121=""),"",IF(AND(NETWORKDAYS(D$121,D$121,'Feriados'!$F$7:$F$22)=1,OR(AND(D$121&gt;='Mapa de férias'!$E$22,D$121&lt;='Mapa de férias'!$F$22),AND(D$121&gt;='Mapa de férias'!$G$22,D$121&lt;='Mapa de férias'!$H$22),AND(D$121&gt;='Mapa de férias'!$I$22,D$121&lt;='Mapa de férias'!$J$22))),"F",""))</f>
        <v/>
      </c>
      <c r="E135" s="44">
        <f>IF(OR($B135="",E$121=""),"",IF(AND(NETWORKDAYS(E$121,E$121,'Feriados'!$F$7:$F$22)=1,OR(AND(E$121&gt;='Mapa de férias'!$E$22,E$121&lt;='Mapa de férias'!$F$22),AND(E$121&gt;='Mapa de férias'!$G$22,E$121&lt;='Mapa de férias'!$H$22),AND(E$121&gt;='Mapa de férias'!$I$22,E$121&lt;='Mapa de férias'!$J$22))),"F",""))</f>
        <v/>
      </c>
      <c r="F135" s="44">
        <f>IF(OR($B135="",F$121=""),"",IF(AND(NETWORKDAYS(F$121,F$121,'Feriados'!$F$7:$F$22)=1,OR(AND(F$121&gt;='Mapa de férias'!$E$22,F$121&lt;='Mapa de férias'!$F$22),AND(F$121&gt;='Mapa de férias'!$G$22,F$121&lt;='Mapa de férias'!$H$22),AND(F$121&gt;='Mapa de férias'!$I$22,F$121&lt;='Mapa de férias'!$J$22))),"F",""))</f>
        <v/>
      </c>
      <c r="G135" s="44">
        <f>IF(OR($B135="",G$121=""),"",IF(AND(NETWORKDAYS(G$121,G$121,'Feriados'!$F$7:$F$22)=1,OR(AND(G$121&gt;='Mapa de férias'!$E$22,G$121&lt;='Mapa de férias'!$F$22),AND(G$121&gt;='Mapa de férias'!$G$22,G$121&lt;='Mapa de férias'!$H$22),AND(G$121&gt;='Mapa de férias'!$I$22,G$121&lt;='Mapa de férias'!$J$22))),"F",""))</f>
        <v/>
      </c>
      <c r="H135" s="44">
        <f>IF(OR($B135="",H$121=""),"",IF(AND(NETWORKDAYS(H$121,H$121,'Feriados'!$F$7:$F$22)=1,OR(AND(H$121&gt;='Mapa de férias'!$E$22,H$121&lt;='Mapa de férias'!$F$22),AND(H$121&gt;='Mapa de férias'!$G$22,H$121&lt;='Mapa de férias'!$H$22),AND(H$121&gt;='Mapa de férias'!$I$22,H$121&lt;='Mapa de férias'!$J$22))),"F",""))</f>
        <v/>
      </c>
      <c r="I135" s="44">
        <f>IF(OR($B135="",I$121=""),"",IF(AND(NETWORKDAYS(I$121,I$121,'Feriados'!$F$7:$F$22)=1,OR(AND(I$121&gt;='Mapa de férias'!$E$22,I$121&lt;='Mapa de férias'!$F$22),AND(I$121&gt;='Mapa de férias'!$G$22,I$121&lt;='Mapa de férias'!$H$22),AND(I$121&gt;='Mapa de férias'!$I$22,I$121&lt;='Mapa de férias'!$J$22))),"F",""))</f>
        <v/>
      </c>
      <c r="J135" s="44">
        <f>IF(OR($B135="",J$121=""),"",IF(AND(NETWORKDAYS(J$121,J$121,'Feriados'!$F$7:$F$22)=1,OR(AND(J$121&gt;='Mapa de férias'!$E$22,J$121&lt;='Mapa de férias'!$F$22),AND(J$121&gt;='Mapa de férias'!$G$22,J$121&lt;='Mapa de férias'!$H$22),AND(J$121&gt;='Mapa de férias'!$I$22,J$121&lt;='Mapa de férias'!$J$22))),"F",""))</f>
        <v/>
      </c>
      <c r="K135" s="44">
        <f>IF(OR($B135="",K$121=""),"",IF(AND(NETWORKDAYS(K$121,K$121,'Feriados'!$F$7:$F$22)=1,OR(AND(K$121&gt;='Mapa de férias'!$E$22,K$121&lt;='Mapa de férias'!$F$22),AND(K$121&gt;='Mapa de férias'!$G$22,K$121&lt;='Mapa de férias'!$H$22),AND(K$121&gt;='Mapa de férias'!$I$22,K$121&lt;='Mapa de férias'!$J$22))),"F",""))</f>
        <v/>
      </c>
      <c r="L135" s="44">
        <f>IF(OR($B135="",L$121=""),"",IF(AND(NETWORKDAYS(L$121,L$121,'Feriados'!$F$7:$F$22)=1,OR(AND(L$121&gt;='Mapa de férias'!$E$22,L$121&lt;='Mapa de férias'!$F$22),AND(L$121&gt;='Mapa de férias'!$G$22,L$121&lt;='Mapa de férias'!$H$22),AND(L$121&gt;='Mapa de férias'!$I$22,L$121&lt;='Mapa de férias'!$J$22))),"F",""))</f>
        <v/>
      </c>
      <c r="M135" s="44">
        <f>IF(OR($B135="",M$121=""),"",IF(AND(NETWORKDAYS(M$121,M$121,'Feriados'!$F$7:$F$22)=1,OR(AND(M$121&gt;='Mapa de férias'!$E$22,M$121&lt;='Mapa de férias'!$F$22),AND(M$121&gt;='Mapa de férias'!$G$22,M$121&lt;='Mapa de férias'!$H$22),AND(M$121&gt;='Mapa de férias'!$I$22,M$121&lt;='Mapa de férias'!$J$22))),"F",""))</f>
        <v/>
      </c>
      <c r="N135" s="44">
        <f>IF(OR($B135="",N$121=""),"",IF(AND(NETWORKDAYS(N$121,N$121,'Feriados'!$F$7:$F$22)=1,OR(AND(N$121&gt;='Mapa de férias'!$E$22,N$121&lt;='Mapa de férias'!$F$22),AND(N$121&gt;='Mapa de férias'!$G$22,N$121&lt;='Mapa de férias'!$H$22),AND(N$121&gt;='Mapa de férias'!$I$22,N$121&lt;='Mapa de férias'!$J$22))),"F",""))</f>
        <v/>
      </c>
      <c r="O135" s="44">
        <f>IF(OR($B135="",O$121=""),"",IF(AND(NETWORKDAYS(O$121,O$121,'Feriados'!$F$7:$F$22)=1,OR(AND(O$121&gt;='Mapa de férias'!$E$22,O$121&lt;='Mapa de férias'!$F$22),AND(O$121&gt;='Mapa de férias'!$G$22,O$121&lt;='Mapa de férias'!$H$22),AND(O$121&gt;='Mapa de férias'!$I$22,O$121&lt;='Mapa de férias'!$J$22))),"F",""))</f>
        <v/>
      </c>
      <c r="P135" s="44">
        <f>IF(OR($B135="",P$121=""),"",IF(AND(NETWORKDAYS(P$121,P$121,'Feriados'!$F$7:$F$22)=1,OR(AND(P$121&gt;='Mapa de férias'!$E$22,P$121&lt;='Mapa de férias'!$F$22),AND(P$121&gt;='Mapa de férias'!$G$22,P$121&lt;='Mapa de férias'!$H$22),AND(P$121&gt;='Mapa de férias'!$I$22,P$121&lt;='Mapa de férias'!$J$22))),"F",""))</f>
        <v/>
      </c>
      <c r="Q135" s="44">
        <f>IF(OR($B135="",Q$121=""),"",IF(AND(NETWORKDAYS(Q$121,Q$121,'Feriados'!$F$7:$F$22)=1,OR(AND(Q$121&gt;='Mapa de férias'!$E$22,Q$121&lt;='Mapa de férias'!$F$22),AND(Q$121&gt;='Mapa de férias'!$G$22,Q$121&lt;='Mapa de férias'!$H$22),AND(Q$121&gt;='Mapa de férias'!$I$22,Q$121&lt;='Mapa de férias'!$J$22))),"F",""))</f>
        <v/>
      </c>
      <c r="R135" s="44">
        <f>IF(OR($B135="",R$121=""),"",IF(AND(NETWORKDAYS(R$121,R$121,'Feriados'!$F$7:$F$22)=1,OR(AND(R$121&gt;='Mapa de férias'!$E$22,R$121&lt;='Mapa de férias'!$F$22),AND(R$121&gt;='Mapa de férias'!$G$22,R$121&lt;='Mapa de férias'!$H$22),AND(R$121&gt;='Mapa de férias'!$I$22,R$121&lt;='Mapa de férias'!$J$22))),"F",""))</f>
        <v/>
      </c>
      <c r="S135" s="44">
        <f>IF(OR($B135="",S$121=""),"",IF(AND(NETWORKDAYS(S$121,S$121,'Feriados'!$F$7:$F$22)=1,OR(AND(S$121&gt;='Mapa de férias'!$E$22,S$121&lt;='Mapa de férias'!$F$22),AND(S$121&gt;='Mapa de férias'!$G$22,S$121&lt;='Mapa de férias'!$H$22),AND(S$121&gt;='Mapa de férias'!$I$22,S$121&lt;='Mapa de férias'!$J$22))),"F",""))</f>
        <v/>
      </c>
      <c r="T135" s="44">
        <f>IF(OR($B135="",T$121=""),"",IF(AND(NETWORKDAYS(T$121,T$121,'Feriados'!$F$7:$F$22)=1,OR(AND(T$121&gt;='Mapa de férias'!$E$22,T$121&lt;='Mapa de férias'!$F$22),AND(T$121&gt;='Mapa de férias'!$G$22,T$121&lt;='Mapa de férias'!$H$22),AND(T$121&gt;='Mapa de férias'!$I$22,T$121&lt;='Mapa de férias'!$J$22))),"F",""))</f>
        <v/>
      </c>
      <c r="U135" s="44">
        <f>IF(OR($B135="",U$121=""),"",IF(AND(NETWORKDAYS(U$121,U$121,'Feriados'!$F$7:$F$22)=1,OR(AND(U$121&gt;='Mapa de férias'!$E$22,U$121&lt;='Mapa de férias'!$F$22),AND(U$121&gt;='Mapa de férias'!$G$22,U$121&lt;='Mapa de férias'!$H$22),AND(U$121&gt;='Mapa de férias'!$I$22,U$121&lt;='Mapa de férias'!$J$22))),"F",""))</f>
        <v/>
      </c>
      <c r="V135" s="44">
        <f>IF(OR($B135="",V$121=""),"",IF(AND(NETWORKDAYS(V$121,V$121,'Feriados'!$F$7:$F$22)=1,OR(AND(V$121&gt;='Mapa de férias'!$E$22,V$121&lt;='Mapa de férias'!$F$22),AND(V$121&gt;='Mapa de férias'!$G$22,V$121&lt;='Mapa de férias'!$H$22),AND(V$121&gt;='Mapa de férias'!$I$22,V$121&lt;='Mapa de férias'!$J$22))),"F",""))</f>
        <v/>
      </c>
      <c r="W135" s="44">
        <f>IF(OR($B135="",W$121=""),"",IF(AND(NETWORKDAYS(W$121,W$121,'Feriados'!$F$7:$F$22)=1,OR(AND(W$121&gt;='Mapa de férias'!$E$22,W$121&lt;='Mapa de férias'!$F$22),AND(W$121&gt;='Mapa de férias'!$G$22,W$121&lt;='Mapa de férias'!$H$22),AND(W$121&gt;='Mapa de férias'!$I$22,W$121&lt;='Mapa de férias'!$J$22))),"F",""))</f>
        <v/>
      </c>
      <c r="X135" s="44">
        <f>IF(OR($B135="",X$121=""),"",IF(AND(NETWORKDAYS(X$121,X$121,'Feriados'!$F$7:$F$22)=1,OR(AND(X$121&gt;='Mapa de férias'!$E$22,X$121&lt;='Mapa de férias'!$F$22),AND(X$121&gt;='Mapa de férias'!$G$22,X$121&lt;='Mapa de férias'!$H$22),AND(X$121&gt;='Mapa de férias'!$I$22,X$121&lt;='Mapa de férias'!$J$22))),"F",""))</f>
        <v/>
      </c>
      <c r="Y135" s="44">
        <f>IF(OR($B135="",Y$121=""),"",IF(AND(NETWORKDAYS(Y$121,Y$121,'Feriados'!$F$7:$F$22)=1,OR(AND(Y$121&gt;='Mapa de férias'!$E$22,Y$121&lt;='Mapa de férias'!$F$22),AND(Y$121&gt;='Mapa de férias'!$G$22,Y$121&lt;='Mapa de férias'!$H$22),AND(Y$121&gt;='Mapa de férias'!$I$22,Y$121&lt;='Mapa de férias'!$J$22))),"F",""))</f>
        <v/>
      </c>
      <c r="Z135" s="44">
        <f>IF(OR($B135="",Z$121=""),"",IF(AND(NETWORKDAYS(Z$121,Z$121,'Feriados'!$F$7:$F$22)=1,OR(AND(Z$121&gt;='Mapa de férias'!$E$22,Z$121&lt;='Mapa de férias'!$F$22),AND(Z$121&gt;='Mapa de férias'!$G$22,Z$121&lt;='Mapa de férias'!$H$22),AND(Z$121&gt;='Mapa de férias'!$I$22,Z$121&lt;='Mapa de férias'!$J$22))),"F",""))</f>
        <v/>
      </c>
      <c r="AA135" s="44">
        <f>IF(OR($B135="",AA$121=""),"",IF(AND(NETWORKDAYS(AA$121,AA$121,'Feriados'!$F$7:$F$22)=1,OR(AND(AA$121&gt;='Mapa de férias'!$E$22,AA$121&lt;='Mapa de férias'!$F$22),AND(AA$121&gt;='Mapa de férias'!$G$22,AA$121&lt;='Mapa de férias'!$H$22),AND(AA$121&gt;='Mapa de férias'!$I$22,AA$121&lt;='Mapa de férias'!$J$22))),"F",""))</f>
        <v/>
      </c>
      <c r="AB135" s="44">
        <f>IF(OR($B135="",AB$121=""),"",IF(AND(NETWORKDAYS(AB$121,AB$121,'Feriados'!$F$7:$F$22)=1,OR(AND(AB$121&gt;='Mapa de férias'!$E$22,AB$121&lt;='Mapa de férias'!$F$22),AND(AB$121&gt;='Mapa de férias'!$G$22,AB$121&lt;='Mapa de férias'!$H$22),AND(AB$121&gt;='Mapa de férias'!$I$22,AB$121&lt;='Mapa de férias'!$J$22))),"F",""))</f>
        <v/>
      </c>
      <c r="AC135" s="44">
        <f>IF(OR($B135="",AC$121=""),"",IF(AND(NETWORKDAYS(AC$121,AC$121,'Feriados'!$F$7:$F$22)=1,OR(AND(AC$121&gt;='Mapa de férias'!$E$22,AC$121&lt;='Mapa de férias'!$F$22),AND(AC$121&gt;='Mapa de férias'!$G$22,AC$121&lt;='Mapa de férias'!$H$22),AND(AC$121&gt;='Mapa de férias'!$I$22,AC$121&lt;='Mapa de férias'!$J$22))),"F",""))</f>
        <v/>
      </c>
      <c r="AD135" s="44">
        <f>IF(OR($B135="",AD$121=""),"",IF(AND(NETWORKDAYS(AD$121,AD$121,'Feriados'!$F$7:$F$22)=1,OR(AND(AD$121&gt;='Mapa de férias'!$E$22,AD$121&lt;='Mapa de férias'!$F$22),AND(AD$121&gt;='Mapa de férias'!$G$22,AD$121&lt;='Mapa de férias'!$H$22),AND(AD$121&gt;='Mapa de férias'!$I$22,AD$121&lt;='Mapa de férias'!$J$22))),"F",""))</f>
        <v/>
      </c>
      <c r="AE135" s="44">
        <f>IF(OR($B135="",AE$121=""),"",IF(AND(NETWORKDAYS(AE$121,AE$121,'Feriados'!$F$7:$F$22)=1,OR(AND(AE$121&gt;='Mapa de férias'!$E$22,AE$121&lt;='Mapa de férias'!$F$22),AND(AE$121&gt;='Mapa de férias'!$G$22,AE$121&lt;='Mapa de férias'!$H$22),AND(AE$121&gt;='Mapa de férias'!$I$22,AE$121&lt;='Mapa de férias'!$J$22))),"F",""))</f>
        <v/>
      </c>
      <c r="AF135" s="44">
        <f>IF(OR($B135="",AF$121=""),"",IF(AND(NETWORKDAYS(AF$121,AF$121,'Feriados'!$F$7:$F$22)=1,OR(AND(AF$121&gt;='Mapa de férias'!$E$22,AF$121&lt;='Mapa de férias'!$F$22),AND(AF$121&gt;='Mapa de férias'!$G$22,AF$121&lt;='Mapa de férias'!$H$22),AND(AF$121&gt;='Mapa de férias'!$I$22,AF$121&lt;='Mapa de férias'!$J$22))),"F",""))</f>
        <v/>
      </c>
      <c r="AG135" s="44">
        <f>IF(OR($B135="",AG$121=""),"",IF(AND(NETWORKDAYS(AG$121,AG$121,'Feriados'!$F$7:$F$22)=1,OR(AND(AG$121&gt;='Mapa de férias'!$E$22,AG$121&lt;='Mapa de férias'!$F$22),AND(AG$121&gt;='Mapa de férias'!$G$22,AG$121&lt;='Mapa de férias'!$H$22),AND(AG$121&gt;='Mapa de férias'!$I$22,AG$121&lt;='Mapa de férias'!$J$22))),"F",""))</f>
        <v/>
      </c>
      <c r="AH135" s="45">
        <f>IF($B135="","",COUNTIF(C135:AG135,"F"))</f>
        <v/>
      </c>
    </row>
    <row r="136" ht="15" customHeight="1">
      <c r="A136" s="42" t="n">
        <v>14</v>
      </c>
      <c r="B136" s="43">
        <f>IF('Mapa de férias'!$B$23="","",'Mapa de férias'!$B$23)</f>
        <v/>
      </c>
      <c r="C136" s="44">
        <f>IF(OR($B136="",C$121=""),"",IF(AND(NETWORKDAYS(C$121,C$121,'Feriados'!$F$7:$F$22)=1,OR(AND(C$121&gt;='Mapa de férias'!$E$23,C$121&lt;='Mapa de férias'!$F$23),AND(C$121&gt;='Mapa de férias'!$G$23,C$121&lt;='Mapa de férias'!$H$23),AND(C$121&gt;='Mapa de férias'!$I$23,C$121&lt;='Mapa de férias'!$J$23))),"F",""))</f>
        <v/>
      </c>
      <c r="D136" s="44">
        <f>IF(OR($B136="",D$121=""),"",IF(AND(NETWORKDAYS(D$121,D$121,'Feriados'!$F$7:$F$22)=1,OR(AND(D$121&gt;='Mapa de férias'!$E$23,D$121&lt;='Mapa de férias'!$F$23),AND(D$121&gt;='Mapa de férias'!$G$23,D$121&lt;='Mapa de férias'!$H$23),AND(D$121&gt;='Mapa de férias'!$I$23,D$121&lt;='Mapa de férias'!$J$23))),"F",""))</f>
        <v/>
      </c>
      <c r="E136" s="44">
        <f>IF(OR($B136="",E$121=""),"",IF(AND(NETWORKDAYS(E$121,E$121,'Feriados'!$F$7:$F$22)=1,OR(AND(E$121&gt;='Mapa de férias'!$E$23,E$121&lt;='Mapa de férias'!$F$23),AND(E$121&gt;='Mapa de férias'!$G$23,E$121&lt;='Mapa de férias'!$H$23),AND(E$121&gt;='Mapa de férias'!$I$23,E$121&lt;='Mapa de férias'!$J$23))),"F",""))</f>
        <v/>
      </c>
      <c r="F136" s="44">
        <f>IF(OR($B136="",F$121=""),"",IF(AND(NETWORKDAYS(F$121,F$121,'Feriados'!$F$7:$F$22)=1,OR(AND(F$121&gt;='Mapa de férias'!$E$23,F$121&lt;='Mapa de férias'!$F$23),AND(F$121&gt;='Mapa de férias'!$G$23,F$121&lt;='Mapa de férias'!$H$23),AND(F$121&gt;='Mapa de férias'!$I$23,F$121&lt;='Mapa de férias'!$J$23))),"F",""))</f>
        <v/>
      </c>
      <c r="G136" s="44">
        <f>IF(OR($B136="",G$121=""),"",IF(AND(NETWORKDAYS(G$121,G$121,'Feriados'!$F$7:$F$22)=1,OR(AND(G$121&gt;='Mapa de férias'!$E$23,G$121&lt;='Mapa de férias'!$F$23),AND(G$121&gt;='Mapa de férias'!$G$23,G$121&lt;='Mapa de férias'!$H$23),AND(G$121&gt;='Mapa de férias'!$I$23,G$121&lt;='Mapa de férias'!$J$23))),"F",""))</f>
        <v/>
      </c>
      <c r="H136" s="44">
        <f>IF(OR($B136="",H$121=""),"",IF(AND(NETWORKDAYS(H$121,H$121,'Feriados'!$F$7:$F$22)=1,OR(AND(H$121&gt;='Mapa de férias'!$E$23,H$121&lt;='Mapa de férias'!$F$23),AND(H$121&gt;='Mapa de férias'!$G$23,H$121&lt;='Mapa de férias'!$H$23),AND(H$121&gt;='Mapa de férias'!$I$23,H$121&lt;='Mapa de férias'!$J$23))),"F",""))</f>
        <v/>
      </c>
      <c r="I136" s="44">
        <f>IF(OR($B136="",I$121=""),"",IF(AND(NETWORKDAYS(I$121,I$121,'Feriados'!$F$7:$F$22)=1,OR(AND(I$121&gt;='Mapa de férias'!$E$23,I$121&lt;='Mapa de férias'!$F$23),AND(I$121&gt;='Mapa de férias'!$G$23,I$121&lt;='Mapa de férias'!$H$23),AND(I$121&gt;='Mapa de férias'!$I$23,I$121&lt;='Mapa de férias'!$J$23))),"F",""))</f>
        <v/>
      </c>
      <c r="J136" s="44">
        <f>IF(OR($B136="",J$121=""),"",IF(AND(NETWORKDAYS(J$121,J$121,'Feriados'!$F$7:$F$22)=1,OR(AND(J$121&gt;='Mapa de férias'!$E$23,J$121&lt;='Mapa de férias'!$F$23),AND(J$121&gt;='Mapa de férias'!$G$23,J$121&lt;='Mapa de férias'!$H$23),AND(J$121&gt;='Mapa de férias'!$I$23,J$121&lt;='Mapa de férias'!$J$23))),"F",""))</f>
        <v/>
      </c>
      <c r="K136" s="44">
        <f>IF(OR($B136="",K$121=""),"",IF(AND(NETWORKDAYS(K$121,K$121,'Feriados'!$F$7:$F$22)=1,OR(AND(K$121&gt;='Mapa de férias'!$E$23,K$121&lt;='Mapa de férias'!$F$23),AND(K$121&gt;='Mapa de férias'!$G$23,K$121&lt;='Mapa de férias'!$H$23),AND(K$121&gt;='Mapa de férias'!$I$23,K$121&lt;='Mapa de férias'!$J$23))),"F",""))</f>
        <v/>
      </c>
      <c r="L136" s="44">
        <f>IF(OR($B136="",L$121=""),"",IF(AND(NETWORKDAYS(L$121,L$121,'Feriados'!$F$7:$F$22)=1,OR(AND(L$121&gt;='Mapa de férias'!$E$23,L$121&lt;='Mapa de férias'!$F$23),AND(L$121&gt;='Mapa de férias'!$G$23,L$121&lt;='Mapa de férias'!$H$23),AND(L$121&gt;='Mapa de férias'!$I$23,L$121&lt;='Mapa de férias'!$J$23))),"F",""))</f>
        <v/>
      </c>
      <c r="M136" s="44">
        <f>IF(OR($B136="",M$121=""),"",IF(AND(NETWORKDAYS(M$121,M$121,'Feriados'!$F$7:$F$22)=1,OR(AND(M$121&gt;='Mapa de férias'!$E$23,M$121&lt;='Mapa de férias'!$F$23),AND(M$121&gt;='Mapa de férias'!$G$23,M$121&lt;='Mapa de férias'!$H$23),AND(M$121&gt;='Mapa de férias'!$I$23,M$121&lt;='Mapa de férias'!$J$23))),"F",""))</f>
        <v/>
      </c>
      <c r="N136" s="44">
        <f>IF(OR($B136="",N$121=""),"",IF(AND(NETWORKDAYS(N$121,N$121,'Feriados'!$F$7:$F$22)=1,OR(AND(N$121&gt;='Mapa de férias'!$E$23,N$121&lt;='Mapa de férias'!$F$23),AND(N$121&gt;='Mapa de férias'!$G$23,N$121&lt;='Mapa de férias'!$H$23),AND(N$121&gt;='Mapa de férias'!$I$23,N$121&lt;='Mapa de férias'!$J$23))),"F",""))</f>
        <v/>
      </c>
      <c r="O136" s="44">
        <f>IF(OR($B136="",O$121=""),"",IF(AND(NETWORKDAYS(O$121,O$121,'Feriados'!$F$7:$F$22)=1,OR(AND(O$121&gt;='Mapa de férias'!$E$23,O$121&lt;='Mapa de férias'!$F$23),AND(O$121&gt;='Mapa de férias'!$G$23,O$121&lt;='Mapa de férias'!$H$23),AND(O$121&gt;='Mapa de férias'!$I$23,O$121&lt;='Mapa de férias'!$J$23))),"F",""))</f>
        <v/>
      </c>
      <c r="P136" s="44">
        <f>IF(OR($B136="",P$121=""),"",IF(AND(NETWORKDAYS(P$121,P$121,'Feriados'!$F$7:$F$22)=1,OR(AND(P$121&gt;='Mapa de férias'!$E$23,P$121&lt;='Mapa de férias'!$F$23),AND(P$121&gt;='Mapa de férias'!$G$23,P$121&lt;='Mapa de férias'!$H$23),AND(P$121&gt;='Mapa de férias'!$I$23,P$121&lt;='Mapa de férias'!$J$23))),"F",""))</f>
        <v/>
      </c>
      <c r="Q136" s="44">
        <f>IF(OR($B136="",Q$121=""),"",IF(AND(NETWORKDAYS(Q$121,Q$121,'Feriados'!$F$7:$F$22)=1,OR(AND(Q$121&gt;='Mapa de férias'!$E$23,Q$121&lt;='Mapa de férias'!$F$23),AND(Q$121&gt;='Mapa de férias'!$G$23,Q$121&lt;='Mapa de férias'!$H$23),AND(Q$121&gt;='Mapa de férias'!$I$23,Q$121&lt;='Mapa de férias'!$J$23))),"F",""))</f>
        <v/>
      </c>
      <c r="R136" s="44">
        <f>IF(OR($B136="",R$121=""),"",IF(AND(NETWORKDAYS(R$121,R$121,'Feriados'!$F$7:$F$22)=1,OR(AND(R$121&gt;='Mapa de férias'!$E$23,R$121&lt;='Mapa de férias'!$F$23),AND(R$121&gt;='Mapa de férias'!$G$23,R$121&lt;='Mapa de férias'!$H$23),AND(R$121&gt;='Mapa de férias'!$I$23,R$121&lt;='Mapa de férias'!$J$23))),"F",""))</f>
        <v/>
      </c>
      <c r="S136" s="44">
        <f>IF(OR($B136="",S$121=""),"",IF(AND(NETWORKDAYS(S$121,S$121,'Feriados'!$F$7:$F$22)=1,OR(AND(S$121&gt;='Mapa de férias'!$E$23,S$121&lt;='Mapa de férias'!$F$23),AND(S$121&gt;='Mapa de férias'!$G$23,S$121&lt;='Mapa de férias'!$H$23),AND(S$121&gt;='Mapa de férias'!$I$23,S$121&lt;='Mapa de férias'!$J$23))),"F",""))</f>
        <v/>
      </c>
      <c r="T136" s="44">
        <f>IF(OR($B136="",T$121=""),"",IF(AND(NETWORKDAYS(T$121,T$121,'Feriados'!$F$7:$F$22)=1,OR(AND(T$121&gt;='Mapa de férias'!$E$23,T$121&lt;='Mapa de férias'!$F$23),AND(T$121&gt;='Mapa de férias'!$G$23,T$121&lt;='Mapa de férias'!$H$23),AND(T$121&gt;='Mapa de férias'!$I$23,T$121&lt;='Mapa de férias'!$J$23))),"F",""))</f>
        <v/>
      </c>
      <c r="U136" s="44">
        <f>IF(OR($B136="",U$121=""),"",IF(AND(NETWORKDAYS(U$121,U$121,'Feriados'!$F$7:$F$22)=1,OR(AND(U$121&gt;='Mapa de férias'!$E$23,U$121&lt;='Mapa de férias'!$F$23),AND(U$121&gt;='Mapa de férias'!$G$23,U$121&lt;='Mapa de férias'!$H$23),AND(U$121&gt;='Mapa de férias'!$I$23,U$121&lt;='Mapa de férias'!$J$23))),"F",""))</f>
        <v/>
      </c>
      <c r="V136" s="44">
        <f>IF(OR($B136="",V$121=""),"",IF(AND(NETWORKDAYS(V$121,V$121,'Feriados'!$F$7:$F$22)=1,OR(AND(V$121&gt;='Mapa de férias'!$E$23,V$121&lt;='Mapa de férias'!$F$23),AND(V$121&gt;='Mapa de férias'!$G$23,V$121&lt;='Mapa de férias'!$H$23),AND(V$121&gt;='Mapa de férias'!$I$23,V$121&lt;='Mapa de férias'!$J$23))),"F",""))</f>
        <v/>
      </c>
      <c r="W136" s="44">
        <f>IF(OR($B136="",W$121=""),"",IF(AND(NETWORKDAYS(W$121,W$121,'Feriados'!$F$7:$F$22)=1,OR(AND(W$121&gt;='Mapa de férias'!$E$23,W$121&lt;='Mapa de férias'!$F$23),AND(W$121&gt;='Mapa de férias'!$G$23,W$121&lt;='Mapa de férias'!$H$23),AND(W$121&gt;='Mapa de férias'!$I$23,W$121&lt;='Mapa de férias'!$J$23))),"F",""))</f>
        <v/>
      </c>
      <c r="X136" s="44">
        <f>IF(OR($B136="",X$121=""),"",IF(AND(NETWORKDAYS(X$121,X$121,'Feriados'!$F$7:$F$22)=1,OR(AND(X$121&gt;='Mapa de férias'!$E$23,X$121&lt;='Mapa de férias'!$F$23),AND(X$121&gt;='Mapa de férias'!$G$23,X$121&lt;='Mapa de férias'!$H$23),AND(X$121&gt;='Mapa de férias'!$I$23,X$121&lt;='Mapa de férias'!$J$23))),"F",""))</f>
        <v/>
      </c>
      <c r="Y136" s="44">
        <f>IF(OR($B136="",Y$121=""),"",IF(AND(NETWORKDAYS(Y$121,Y$121,'Feriados'!$F$7:$F$22)=1,OR(AND(Y$121&gt;='Mapa de férias'!$E$23,Y$121&lt;='Mapa de férias'!$F$23),AND(Y$121&gt;='Mapa de férias'!$G$23,Y$121&lt;='Mapa de férias'!$H$23),AND(Y$121&gt;='Mapa de férias'!$I$23,Y$121&lt;='Mapa de férias'!$J$23))),"F",""))</f>
        <v/>
      </c>
      <c r="Z136" s="44">
        <f>IF(OR($B136="",Z$121=""),"",IF(AND(NETWORKDAYS(Z$121,Z$121,'Feriados'!$F$7:$F$22)=1,OR(AND(Z$121&gt;='Mapa de férias'!$E$23,Z$121&lt;='Mapa de férias'!$F$23),AND(Z$121&gt;='Mapa de férias'!$G$23,Z$121&lt;='Mapa de férias'!$H$23),AND(Z$121&gt;='Mapa de férias'!$I$23,Z$121&lt;='Mapa de férias'!$J$23))),"F",""))</f>
        <v/>
      </c>
      <c r="AA136" s="44">
        <f>IF(OR($B136="",AA$121=""),"",IF(AND(NETWORKDAYS(AA$121,AA$121,'Feriados'!$F$7:$F$22)=1,OR(AND(AA$121&gt;='Mapa de férias'!$E$23,AA$121&lt;='Mapa de férias'!$F$23),AND(AA$121&gt;='Mapa de férias'!$G$23,AA$121&lt;='Mapa de férias'!$H$23),AND(AA$121&gt;='Mapa de férias'!$I$23,AA$121&lt;='Mapa de férias'!$J$23))),"F",""))</f>
        <v/>
      </c>
      <c r="AB136" s="44">
        <f>IF(OR($B136="",AB$121=""),"",IF(AND(NETWORKDAYS(AB$121,AB$121,'Feriados'!$F$7:$F$22)=1,OR(AND(AB$121&gt;='Mapa de férias'!$E$23,AB$121&lt;='Mapa de férias'!$F$23),AND(AB$121&gt;='Mapa de férias'!$G$23,AB$121&lt;='Mapa de férias'!$H$23),AND(AB$121&gt;='Mapa de férias'!$I$23,AB$121&lt;='Mapa de férias'!$J$23))),"F",""))</f>
        <v/>
      </c>
      <c r="AC136" s="44">
        <f>IF(OR($B136="",AC$121=""),"",IF(AND(NETWORKDAYS(AC$121,AC$121,'Feriados'!$F$7:$F$22)=1,OR(AND(AC$121&gt;='Mapa de férias'!$E$23,AC$121&lt;='Mapa de férias'!$F$23),AND(AC$121&gt;='Mapa de férias'!$G$23,AC$121&lt;='Mapa de férias'!$H$23),AND(AC$121&gt;='Mapa de férias'!$I$23,AC$121&lt;='Mapa de férias'!$J$23))),"F",""))</f>
        <v/>
      </c>
      <c r="AD136" s="44">
        <f>IF(OR($B136="",AD$121=""),"",IF(AND(NETWORKDAYS(AD$121,AD$121,'Feriados'!$F$7:$F$22)=1,OR(AND(AD$121&gt;='Mapa de férias'!$E$23,AD$121&lt;='Mapa de férias'!$F$23),AND(AD$121&gt;='Mapa de férias'!$G$23,AD$121&lt;='Mapa de férias'!$H$23),AND(AD$121&gt;='Mapa de férias'!$I$23,AD$121&lt;='Mapa de férias'!$J$23))),"F",""))</f>
        <v/>
      </c>
      <c r="AE136" s="44">
        <f>IF(OR($B136="",AE$121=""),"",IF(AND(NETWORKDAYS(AE$121,AE$121,'Feriados'!$F$7:$F$22)=1,OR(AND(AE$121&gt;='Mapa de férias'!$E$23,AE$121&lt;='Mapa de férias'!$F$23),AND(AE$121&gt;='Mapa de férias'!$G$23,AE$121&lt;='Mapa de férias'!$H$23),AND(AE$121&gt;='Mapa de férias'!$I$23,AE$121&lt;='Mapa de férias'!$J$23))),"F",""))</f>
        <v/>
      </c>
      <c r="AF136" s="44">
        <f>IF(OR($B136="",AF$121=""),"",IF(AND(NETWORKDAYS(AF$121,AF$121,'Feriados'!$F$7:$F$22)=1,OR(AND(AF$121&gt;='Mapa de férias'!$E$23,AF$121&lt;='Mapa de férias'!$F$23),AND(AF$121&gt;='Mapa de férias'!$G$23,AF$121&lt;='Mapa de férias'!$H$23),AND(AF$121&gt;='Mapa de férias'!$I$23,AF$121&lt;='Mapa de férias'!$J$23))),"F",""))</f>
        <v/>
      </c>
      <c r="AG136" s="44">
        <f>IF(OR($B136="",AG$121=""),"",IF(AND(NETWORKDAYS(AG$121,AG$121,'Feriados'!$F$7:$F$22)=1,OR(AND(AG$121&gt;='Mapa de férias'!$E$23,AG$121&lt;='Mapa de férias'!$F$23),AND(AG$121&gt;='Mapa de férias'!$G$23,AG$121&lt;='Mapa de férias'!$H$23),AND(AG$121&gt;='Mapa de férias'!$I$23,AG$121&lt;='Mapa de férias'!$J$23))),"F",""))</f>
        <v/>
      </c>
      <c r="AH136" s="45">
        <f>IF($B136="","",COUNTIF(C136:AG136,"F"))</f>
        <v/>
      </c>
    </row>
    <row r="137" ht="15" customHeight="1">
      <c r="A137" s="42" t="n">
        <v>15</v>
      </c>
      <c r="B137" s="43">
        <f>IF('Mapa de férias'!$B$24="","",'Mapa de férias'!$B$24)</f>
        <v/>
      </c>
      <c r="C137" s="44">
        <f>IF(OR($B137="",C$121=""),"",IF(AND(NETWORKDAYS(C$121,C$121,'Feriados'!$F$7:$F$22)=1,OR(AND(C$121&gt;='Mapa de férias'!$E$24,C$121&lt;='Mapa de férias'!$F$24),AND(C$121&gt;='Mapa de férias'!$G$24,C$121&lt;='Mapa de férias'!$H$24),AND(C$121&gt;='Mapa de férias'!$I$24,C$121&lt;='Mapa de férias'!$J$24))),"F",""))</f>
        <v/>
      </c>
      <c r="D137" s="44">
        <f>IF(OR($B137="",D$121=""),"",IF(AND(NETWORKDAYS(D$121,D$121,'Feriados'!$F$7:$F$22)=1,OR(AND(D$121&gt;='Mapa de férias'!$E$24,D$121&lt;='Mapa de férias'!$F$24),AND(D$121&gt;='Mapa de férias'!$G$24,D$121&lt;='Mapa de férias'!$H$24),AND(D$121&gt;='Mapa de férias'!$I$24,D$121&lt;='Mapa de férias'!$J$24))),"F",""))</f>
        <v/>
      </c>
      <c r="E137" s="44">
        <f>IF(OR($B137="",E$121=""),"",IF(AND(NETWORKDAYS(E$121,E$121,'Feriados'!$F$7:$F$22)=1,OR(AND(E$121&gt;='Mapa de férias'!$E$24,E$121&lt;='Mapa de férias'!$F$24),AND(E$121&gt;='Mapa de férias'!$G$24,E$121&lt;='Mapa de férias'!$H$24),AND(E$121&gt;='Mapa de férias'!$I$24,E$121&lt;='Mapa de férias'!$J$24))),"F",""))</f>
        <v/>
      </c>
      <c r="F137" s="44">
        <f>IF(OR($B137="",F$121=""),"",IF(AND(NETWORKDAYS(F$121,F$121,'Feriados'!$F$7:$F$22)=1,OR(AND(F$121&gt;='Mapa de férias'!$E$24,F$121&lt;='Mapa de férias'!$F$24),AND(F$121&gt;='Mapa de férias'!$G$24,F$121&lt;='Mapa de férias'!$H$24),AND(F$121&gt;='Mapa de férias'!$I$24,F$121&lt;='Mapa de férias'!$J$24))),"F",""))</f>
        <v/>
      </c>
      <c r="G137" s="44">
        <f>IF(OR($B137="",G$121=""),"",IF(AND(NETWORKDAYS(G$121,G$121,'Feriados'!$F$7:$F$22)=1,OR(AND(G$121&gt;='Mapa de férias'!$E$24,G$121&lt;='Mapa de férias'!$F$24),AND(G$121&gt;='Mapa de férias'!$G$24,G$121&lt;='Mapa de férias'!$H$24),AND(G$121&gt;='Mapa de férias'!$I$24,G$121&lt;='Mapa de férias'!$J$24))),"F",""))</f>
        <v/>
      </c>
      <c r="H137" s="44">
        <f>IF(OR($B137="",H$121=""),"",IF(AND(NETWORKDAYS(H$121,H$121,'Feriados'!$F$7:$F$22)=1,OR(AND(H$121&gt;='Mapa de férias'!$E$24,H$121&lt;='Mapa de férias'!$F$24),AND(H$121&gt;='Mapa de férias'!$G$24,H$121&lt;='Mapa de férias'!$H$24),AND(H$121&gt;='Mapa de férias'!$I$24,H$121&lt;='Mapa de férias'!$J$24))),"F",""))</f>
        <v/>
      </c>
      <c r="I137" s="44">
        <f>IF(OR($B137="",I$121=""),"",IF(AND(NETWORKDAYS(I$121,I$121,'Feriados'!$F$7:$F$22)=1,OR(AND(I$121&gt;='Mapa de férias'!$E$24,I$121&lt;='Mapa de férias'!$F$24),AND(I$121&gt;='Mapa de férias'!$G$24,I$121&lt;='Mapa de férias'!$H$24),AND(I$121&gt;='Mapa de férias'!$I$24,I$121&lt;='Mapa de férias'!$J$24))),"F",""))</f>
        <v/>
      </c>
      <c r="J137" s="44">
        <f>IF(OR($B137="",J$121=""),"",IF(AND(NETWORKDAYS(J$121,J$121,'Feriados'!$F$7:$F$22)=1,OR(AND(J$121&gt;='Mapa de férias'!$E$24,J$121&lt;='Mapa de férias'!$F$24),AND(J$121&gt;='Mapa de férias'!$G$24,J$121&lt;='Mapa de férias'!$H$24),AND(J$121&gt;='Mapa de férias'!$I$24,J$121&lt;='Mapa de férias'!$J$24))),"F",""))</f>
        <v/>
      </c>
      <c r="K137" s="44">
        <f>IF(OR($B137="",K$121=""),"",IF(AND(NETWORKDAYS(K$121,K$121,'Feriados'!$F$7:$F$22)=1,OR(AND(K$121&gt;='Mapa de férias'!$E$24,K$121&lt;='Mapa de férias'!$F$24),AND(K$121&gt;='Mapa de férias'!$G$24,K$121&lt;='Mapa de férias'!$H$24),AND(K$121&gt;='Mapa de férias'!$I$24,K$121&lt;='Mapa de férias'!$J$24))),"F",""))</f>
        <v/>
      </c>
      <c r="L137" s="44">
        <f>IF(OR($B137="",L$121=""),"",IF(AND(NETWORKDAYS(L$121,L$121,'Feriados'!$F$7:$F$22)=1,OR(AND(L$121&gt;='Mapa de férias'!$E$24,L$121&lt;='Mapa de férias'!$F$24),AND(L$121&gt;='Mapa de férias'!$G$24,L$121&lt;='Mapa de férias'!$H$24),AND(L$121&gt;='Mapa de férias'!$I$24,L$121&lt;='Mapa de férias'!$J$24))),"F",""))</f>
        <v/>
      </c>
      <c r="M137" s="44">
        <f>IF(OR($B137="",M$121=""),"",IF(AND(NETWORKDAYS(M$121,M$121,'Feriados'!$F$7:$F$22)=1,OR(AND(M$121&gt;='Mapa de férias'!$E$24,M$121&lt;='Mapa de férias'!$F$24),AND(M$121&gt;='Mapa de férias'!$G$24,M$121&lt;='Mapa de férias'!$H$24),AND(M$121&gt;='Mapa de férias'!$I$24,M$121&lt;='Mapa de férias'!$J$24))),"F",""))</f>
        <v/>
      </c>
      <c r="N137" s="44">
        <f>IF(OR($B137="",N$121=""),"",IF(AND(NETWORKDAYS(N$121,N$121,'Feriados'!$F$7:$F$22)=1,OR(AND(N$121&gt;='Mapa de férias'!$E$24,N$121&lt;='Mapa de férias'!$F$24),AND(N$121&gt;='Mapa de férias'!$G$24,N$121&lt;='Mapa de férias'!$H$24),AND(N$121&gt;='Mapa de férias'!$I$24,N$121&lt;='Mapa de férias'!$J$24))),"F",""))</f>
        <v/>
      </c>
      <c r="O137" s="44">
        <f>IF(OR($B137="",O$121=""),"",IF(AND(NETWORKDAYS(O$121,O$121,'Feriados'!$F$7:$F$22)=1,OR(AND(O$121&gt;='Mapa de férias'!$E$24,O$121&lt;='Mapa de férias'!$F$24),AND(O$121&gt;='Mapa de férias'!$G$24,O$121&lt;='Mapa de férias'!$H$24),AND(O$121&gt;='Mapa de férias'!$I$24,O$121&lt;='Mapa de férias'!$J$24))),"F",""))</f>
        <v/>
      </c>
      <c r="P137" s="44">
        <f>IF(OR($B137="",P$121=""),"",IF(AND(NETWORKDAYS(P$121,P$121,'Feriados'!$F$7:$F$22)=1,OR(AND(P$121&gt;='Mapa de férias'!$E$24,P$121&lt;='Mapa de férias'!$F$24),AND(P$121&gt;='Mapa de férias'!$G$24,P$121&lt;='Mapa de férias'!$H$24),AND(P$121&gt;='Mapa de férias'!$I$24,P$121&lt;='Mapa de férias'!$J$24))),"F",""))</f>
        <v/>
      </c>
      <c r="Q137" s="44">
        <f>IF(OR($B137="",Q$121=""),"",IF(AND(NETWORKDAYS(Q$121,Q$121,'Feriados'!$F$7:$F$22)=1,OR(AND(Q$121&gt;='Mapa de férias'!$E$24,Q$121&lt;='Mapa de férias'!$F$24),AND(Q$121&gt;='Mapa de férias'!$G$24,Q$121&lt;='Mapa de férias'!$H$24),AND(Q$121&gt;='Mapa de férias'!$I$24,Q$121&lt;='Mapa de férias'!$J$24))),"F",""))</f>
        <v/>
      </c>
      <c r="R137" s="44">
        <f>IF(OR($B137="",R$121=""),"",IF(AND(NETWORKDAYS(R$121,R$121,'Feriados'!$F$7:$F$22)=1,OR(AND(R$121&gt;='Mapa de férias'!$E$24,R$121&lt;='Mapa de férias'!$F$24),AND(R$121&gt;='Mapa de férias'!$G$24,R$121&lt;='Mapa de férias'!$H$24),AND(R$121&gt;='Mapa de férias'!$I$24,R$121&lt;='Mapa de férias'!$J$24))),"F",""))</f>
        <v/>
      </c>
      <c r="S137" s="44">
        <f>IF(OR($B137="",S$121=""),"",IF(AND(NETWORKDAYS(S$121,S$121,'Feriados'!$F$7:$F$22)=1,OR(AND(S$121&gt;='Mapa de férias'!$E$24,S$121&lt;='Mapa de férias'!$F$24),AND(S$121&gt;='Mapa de férias'!$G$24,S$121&lt;='Mapa de férias'!$H$24),AND(S$121&gt;='Mapa de férias'!$I$24,S$121&lt;='Mapa de férias'!$J$24))),"F",""))</f>
        <v/>
      </c>
      <c r="T137" s="44">
        <f>IF(OR($B137="",T$121=""),"",IF(AND(NETWORKDAYS(T$121,T$121,'Feriados'!$F$7:$F$22)=1,OR(AND(T$121&gt;='Mapa de férias'!$E$24,T$121&lt;='Mapa de férias'!$F$24),AND(T$121&gt;='Mapa de férias'!$G$24,T$121&lt;='Mapa de férias'!$H$24),AND(T$121&gt;='Mapa de férias'!$I$24,T$121&lt;='Mapa de férias'!$J$24))),"F",""))</f>
        <v/>
      </c>
      <c r="U137" s="44">
        <f>IF(OR($B137="",U$121=""),"",IF(AND(NETWORKDAYS(U$121,U$121,'Feriados'!$F$7:$F$22)=1,OR(AND(U$121&gt;='Mapa de férias'!$E$24,U$121&lt;='Mapa de férias'!$F$24),AND(U$121&gt;='Mapa de férias'!$G$24,U$121&lt;='Mapa de férias'!$H$24),AND(U$121&gt;='Mapa de férias'!$I$24,U$121&lt;='Mapa de férias'!$J$24))),"F",""))</f>
        <v/>
      </c>
      <c r="V137" s="44">
        <f>IF(OR($B137="",V$121=""),"",IF(AND(NETWORKDAYS(V$121,V$121,'Feriados'!$F$7:$F$22)=1,OR(AND(V$121&gt;='Mapa de férias'!$E$24,V$121&lt;='Mapa de férias'!$F$24),AND(V$121&gt;='Mapa de férias'!$G$24,V$121&lt;='Mapa de férias'!$H$24),AND(V$121&gt;='Mapa de férias'!$I$24,V$121&lt;='Mapa de férias'!$J$24))),"F",""))</f>
        <v/>
      </c>
      <c r="W137" s="44">
        <f>IF(OR($B137="",W$121=""),"",IF(AND(NETWORKDAYS(W$121,W$121,'Feriados'!$F$7:$F$22)=1,OR(AND(W$121&gt;='Mapa de férias'!$E$24,W$121&lt;='Mapa de férias'!$F$24),AND(W$121&gt;='Mapa de férias'!$G$24,W$121&lt;='Mapa de férias'!$H$24),AND(W$121&gt;='Mapa de férias'!$I$24,W$121&lt;='Mapa de férias'!$J$24))),"F",""))</f>
        <v/>
      </c>
      <c r="X137" s="44">
        <f>IF(OR($B137="",X$121=""),"",IF(AND(NETWORKDAYS(X$121,X$121,'Feriados'!$F$7:$F$22)=1,OR(AND(X$121&gt;='Mapa de férias'!$E$24,X$121&lt;='Mapa de férias'!$F$24),AND(X$121&gt;='Mapa de férias'!$G$24,X$121&lt;='Mapa de férias'!$H$24),AND(X$121&gt;='Mapa de férias'!$I$24,X$121&lt;='Mapa de férias'!$J$24))),"F",""))</f>
        <v/>
      </c>
      <c r="Y137" s="44">
        <f>IF(OR($B137="",Y$121=""),"",IF(AND(NETWORKDAYS(Y$121,Y$121,'Feriados'!$F$7:$F$22)=1,OR(AND(Y$121&gt;='Mapa de férias'!$E$24,Y$121&lt;='Mapa de férias'!$F$24),AND(Y$121&gt;='Mapa de férias'!$G$24,Y$121&lt;='Mapa de férias'!$H$24),AND(Y$121&gt;='Mapa de férias'!$I$24,Y$121&lt;='Mapa de férias'!$J$24))),"F",""))</f>
        <v/>
      </c>
      <c r="Z137" s="44">
        <f>IF(OR($B137="",Z$121=""),"",IF(AND(NETWORKDAYS(Z$121,Z$121,'Feriados'!$F$7:$F$22)=1,OR(AND(Z$121&gt;='Mapa de férias'!$E$24,Z$121&lt;='Mapa de férias'!$F$24),AND(Z$121&gt;='Mapa de férias'!$G$24,Z$121&lt;='Mapa de férias'!$H$24),AND(Z$121&gt;='Mapa de férias'!$I$24,Z$121&lt;='Mapa de férias'!$J$24))),"F",""))</f>
        <v/>
      </c>
      <c r="AA137" s="44">
        <f>IF(OR($B137="",AA$121=""),"",IF(AND(NETWORKDAYS(AA$121,AA$121,'Feriados'!$F$7:$F$22)=1,OR(AND(AA$121&gt;='Mapa de férias'!$E$24,AA$121&lt;='Mapa de férias'!$F$24),AND(AA$121&gt;='Mapa de férias'!$G$24,AA$121&lt;='Mapa de férias'!$H$24),AND(AA$121&gt;='Mapa de férias'!$I$24,AA$121&lt;='Mapa de férias'!$J$24))),"F",""))</f>
        <v/>
      </c>
      <c r="AB137" s="44">
        <f>IF(OR($B137="",AB$121=""),"",IF(AND(NETWORKDAYS(AB$121,AB$121,'Feriados'!$F$7:$F$22)=1,OR(AND(AB$121&gt;='Mapa de férias'!$E$24,AB$121&lt;='Mapa de férias'!$F$24),AND(AB$121&gt;='Mapa de férias'!$G$24,AB$121&lt;='Mapa de férias'!$H$24),AND(AB$121&gt;='Mapa de férias'!$I$24,AB$121&lt;='Mapa de férias'!$J$24))),"F",""))</f>
        <v/>
      </c>
      <c r="AC137" s="44">
        <f>IF(OR($B137="",AC$121=""),"",IF(AND(NETWORKDAYS(AC$121,AC$121,'Feriados'!$F$7:$F$22)=1,OR(AND(AC$121&gt;='Mapa de férias'!$E$24,AC$121&lt;='Mapa de férias'!$F$24),AND(AC$121&gt;='Mapa de férias'!$G$24,AC$121&lt;='Mapa de férias'!$H$24),AND(AC$121&gt;='Mapa de férias'!$I$24,AC$121&lt;='Mapa de férias'!$J$24))),"F",""))</f>
        <v/>
      </c>
      <c r="AD137" s="44">
        <f>IF(OR($B137="",AD$121=""),"",IF(AND(NETWORKDAYS(AD$121,AD$121,'Feriados'!$F$7:$F$22)=1,OR(AND(AD$121&gt;='Mapa de férias'!$E$24,AD$121&lt;='Mapa de férias'!$F$24),AND(AD$121&gt;='Mapa de férias'!$G$24,AD$121&lt;='Mapa de férias'!$H$24),AND(AD$121&gt;='Mapa de férias'!$I$24,AD$121&lt;='Mapa de férias'!$J$24))),"F",""))</f>
        <v/>
      </c>
      <c r="AE137" s="44">
        <f>IF(OR($B137="",AE$121=""),"",IF(AND(NETWORKDAYS(AE$121,AE$121,'Feriados'!$F$7:$F$22)=1,OR(AND(AE$121&gt;='Mapa de férias'!$E$24,AE$121&lt;='Mapa de férias'!$F$24),AND(AE$121&gt;='Mapa de férias'!$G$24,AE$121&lt;='Mapa de férias'!$H$24),AND(AE$121&gt;='Mapa de férias'!$I$24,AE$121&lt;='Mapa de férias'!$J$24))),"F",""))</f>
        <v/>
      </c>
      <c r="AF137" s="44">
        <f>IF(OR($B137="",AF$121=""),"",IF(AND(NETWORKDAYS(AF$121,AF$121,'Feriados'!$F$7:$F$22)=1,OR(AND(AF$121&gt;='Mapa de férias'!$E$24,AF$121&lt;='Mapa de férias'!$F$24),AND(AF$121&gt;='Mapa de férias'!$G$24,AF$121&lt;='Mapa de férias'!$H$24),AND(AF$121&gt;='Mapa de férias'!$I$24,AF$121&lt;='Mapa de férias'!$J$24))),"F",""))</f>
        <v/>
      </c>
      <c r="AG137" s="44">
        <f>IF(OR($B137="",AG$121=""),"",IF(AND(NETWORKDAYS(AG$121,AG$121,'Feriados'!$F$7:$F$22)=1,OR(AND(AG$121&gt;='Mapa de férias'!$E$24,AG$121&lt;='Mapa de férias'!$F$24),AND(AG$121&gt;='Mapa de férias'!$G$24,AG$121&lt;='Mapa de férias'!$H$24),AND(AG$121&gt;='Mapa de férias'!$I$24,AG$121&lt;='Mapa de férias'!$J$24))),"F",""))</f>
        <v/>
      </c>
      <c r="AH137" s="45">
        <f>IF($B137="","",COUNTIF(C137:AG137,"F"))</f>
        <v/>
      </c>
    </row>
    <row r="138" ht="15" customHeight="1">
      <c r="A138" s="42" t="n">
        <v>16</v>
      </c>
      <c r="B138" s="43">
        <f>IF('Mapa de férias'!$B$25="","",'Mapa de férias'!$B$25)</f>
        <v/>
      </c>
      <c r="C138" s="44">
        <f>IF(OR($B138="",C$121=""),"",IF(AND(NETWORKDAYS(C$121,C$121,'Feriados'!$F$7:$F$22)=1,OR(AND(C$121&gt;='Mapa de férias'!$E$25,C$121&lt;='Mapa de férias'!$F$25),AND(C$121&gt;='Mapa de férias'!$G$25,C$121&lt;='Mapa de férias'!$H$25),AND(C$121&gt;='Mapa de férias'!$I$25,C$121&lt;='Mapa de férias'!$J$25))),"F",""))</f>
        <v/>
      </c>
      <c r="D138" s="44">
        <f>IF(OR($B138="",D$121=""),"",IF(AND(NETWORKDAYS(D$121,D$121,'Feriados'!$F$7:$F$22)=1,OR(AND(D$121&gt;='Mapa de férias'!$E$25,D$121&lt;='Mapa de férias'!$F$25),AND(D$121&gt;='Mapa de férias'!$G$25,D$121&lt;='Mapa de férias'!$H$25),AND(D$121&gt;='Mapa de férias'!$I$25,D$121&lt;='Mapa de férias'!$J$25))),"F",""))</f>
        <v/>
      </c>
      <c r="E138" s="44">
        <f>IF(OR($B138="",E$121=""),"",IF(AND(NETWORKDAYS(E$121,E$121,'Feriados'!$F$7:$F$22)=1,OR(AND(E$121&gt;='Mapa de férias'!$E$25,E$121&lt;='Mapa de férias'!$F$25),AND(E$121&gt;='Mapa de férias'!$G$25,E$121&lt;='Mapa de férias'!$H$25),AND(E$121&gt;='Mapa de férias'!$I$25,E$121&lt;='Mapa de férias'!$J$25))),"F",""))</f>
        <v/>
      </c>
      <c r="F138" s="44">
        <f>IF(OR($B138="",F$121=""),"",IF(AND(NETWORKDAYS(F$121,F$121,'Feriados'!$F$7:$F$22)=1,OR(AND(F$121&gt;='Mapa de férias'!$E$25,F$121&lt;='Mapa de férias'!$F$25),AND(F$121&gt;='Mapa de férias'!$G$25,F$121&lt;='Mapa de férias'!$H$25),AND(F$121&gt;='Mapa de férias'!$I$25,F$121&lt;='Mapa de férias'!$J$25))),"F",""))</f>
        <v/>
      </c>
      <c r="G138" s="44">
        <f>IF(OR($B138="",G$121=""),"",IF(AND(NETWORKDAYS(G$121,G$121,'Feriados'!$F$7:$F$22)=1,OR(AND(G$121&gt;='Mapa de férias'!$E$25,G$121&lt;='Mapa de férias'!$F$25),AND(G$121&gt;='Mapa de férias'!$G$25,G$121&lt;='Mapa de férias'!$H$25),AND(G$121&gt;='Mapa de férias'!$I$25,G$121&lt;='Mapa de férias'!$J$25))),"F",""))</f>
        <v/>
      </c>
      <c r="H138" s="44">
        <f>IF(OR($B138="",H$121=""),"",IF(AND(NETWORKDAYS(H$121,H$121,'Feriados'!$F$7:$F$22)=1,OR(AND(H$121&gt;='Mapa de férias'!$E$25,H$121&lt;='Mapa de férias'!$F$25),AND(H$121&gt;='Mapa de férias'!$G$25,H$121&lt;='Mapa de férias'!$H$25),AND(H$121&gt;='Mapa de férias'!$I$25,H$121&lt;='Mapa de férias'!$J$25))),"F",""))</f>
        <v/>
      </c>
      <c r="I138" s="44">
        <f>IF(OR($B138="",I$121=""),"",IF(AND(NETWORKDAYS(I$121,I$121,'Feriados'!$F$7:$F$22)=1,OR(AND(I$121&gt;='Mapa de férias'!$E$25,I$121&lt;='Mapa de férias'!$F$25),AND(I$121&gt;='Mapa de férias'!$G$25,I$121&lt;='Mapa de férias'!$H$25),AND(I$121&gt;='Mapa de férias'!$I$25,I$121&lt;='Mapa de férias'!$J$25))),"F",""))</f>
        <v/>
      </c>
      <c r="J138" s="44">
        <f>IF(OR($B138="",J$121=""),"",IF(AND(NETWORKDAYS(J$121,J$121,'Feriados'!$F$7:$F$22)=1,OR(AND(J$121&gt;='Mapa de férias'!$E$25,J$121&lt;='Mapa de férias'!$F$25),AND(J$121&gt;='Mapa de férias'!$G$25,J$121&lt;='Mapa de férias'!$H$25),AND(J$121&gt;='Mapa de férias'!$I$25,J$121&lt;='Mapa de férias'!$J$25))),"F",""))</f>
        <v/>
      </c>
      <c r="K138" s="44">
        <f>IF(OR($B138="",K$121=""),"",IF(AND(NETWORKDAYS(K$121,K$121,'Feriados'!$F$7:$F$22)=1,OR(AND(K$121&gt;='Mapa de férias'!$E$25,K$121&lt;='Mapa de férias'!$F$25),AND(K$121&gt;='Mapa de férias'!$G$25,K$121&lt;='Mapa de férias'!$H$25),AND(K$121&gt;='Mapa de férias'!$I$25,K$121&lt;='Mapa de férias'!$J$25))),"F",""))</f>
        <v/>
      </c>
      <c r="L138" s="44">
        <f>IF(OR($B138="",L$121=""),"",IF(AND(NETWORKDAYS(L$121,L$121,'Feriados'!$F$7:$F$22)=1,OR(AND(L$121&gt;='Mapa de férias'!$E$25,L$121&lt;='Mapa de férias'!$F$25),AND(L$121&gt;='Mapa de férias'!$G$25,L$121&lt;='Mapa de férias'!$H$25),AND(L$121&gt;='Mapa de férias'!$I$25,L$121&lt;='Mapa de férias'!$J$25))),"F",""))</f>
        <v/>
      </c>
      <c r="M138" s="44">
        <f>IF(OR($B138="",M$121=""),"",IF(AND(NETWORKDAYS(M$121,M$121,'Feriados'!$F$7:$F$22)=1,OR(AND(M$121&gt;='Mapa de férias'!$E$25,M$121&lt;='Mapa de férias'!$F$25),AND(M$121&gt;='Mapa de férias'!$G$25,M$121&lt;='Mapa de férias'!$H$25),AND(M$121&gt;='Mapa de férias'!$I$25,M$121&lt;='Mapa de férias'!$J$25))),"F",""))</f>
        <v/>
      </c>
      <c r="N138" s="44">
        <f>IF(OR($B138="",N$121=""),"",IF(AND(NETWORKDAYS(N$121,N$121,'Feriados'!$F$7:$F$22)=1,OR(AND(N$121&gt;='Mapa de férias'!$E$25,N$121&lt;='Mapa de férias'!$F$25),AND(N$121&gt;='Mapa de férias'!$G$25,N$121&lt;='Mapa de férias'!$H$25),AND(N$121&gt;='Mapa de férias'!$I$25,N$121&lt;='Mapa de férias'!$J$25))),"F",""))</f>
        <v/>
      </c>
      <c r="O138" s="44">
        <f>IF(OR($B138="",O$121=""),"",IF(AND(NETWORKDAYS(O$121,O$121,'Feriados'!$F$7:$F$22)=1,OR(AND(O$121&gt;='Mapa de férias'!$E$25,O$121&lt;='Mapa de férias'!$F$25),AND(O$121&gt;='Mapa de férias'!$G$25,O$121&lt;='Mapa de férias'!$H$25),AND(O$121&gt;='Mapa de férias'!$I$25,O$121&lt;='Mapa de férias'!$J$25))),"F",""))</f>
        <v/>
      </c>
      <c r="P138" s="44">
        <f>IF(OR($B138="",P$121=""),"",IF(AND(NETWORKDAYS(P$121,P$121,'Feriados'!$F$7:$F$22)=1,OR(AND(P$121&gt;='Mapa de férias'!$E$25,P$121&lt;='Mapa de férias'!$F$25),AND(P$121&gt;='Mapa de férias'!$G$25,P$121&lt;='Mapa de férias'!$H$25),AND(P$121&gt;='Mapa de férias'!$I$25,P$121&lt;='Mapa de férias'!$J$25))),"F",""))</f>
        <v/>
      </c>
      <c r="Q138" s="44">
        <f>IF(OR($B138="",Q$121=""),"",IF(AND(NETWORKDAYS(Q$121,Q$121,'Feriados'!$F$7:$F$22)=1,OR(AND(Q$121&gt;='Mapa de férias'!$E$25,Q$121&lt;='Mapa de férias'!$F$25),AND(Q$121&gt;='Mapa de férias'!$G$25,Q$121&lt;='Mapa de férias'!$H$25),AND(Q$121&gt;='Mapa de férias'!$I$25,Q$121&lt;='Mapa de férias'!$J$25))),"F",""))</f>
        <v/>
      </c>
      <c r="R138" s="44">
        <f>IF(OR($B138="",R$121=""),"",IF(AND(NETWORKDAYS(R$121,R$121,'Feriados'!$F$7:$F$22)=1,OR(AND(R$121&gt;='Mapa de férias'!$E$25,R$121&lt;='Mapa de férias'!$F$25),AND(R$121&gt;='Mapa de férias'!$G$25,R$121&lt;='Mapa de férias'!$H$25),AND(R$121&gt;='Mapa de férias'!$I$25,R$121&lt;='Mapa de férias'!$J$25))),"F",""))</f>
        <v/>
      </c>
      <c r="S138" s="44">
        <f>IF(OR($B138="",S$121=""),"",IF(AND(NETWORKDAYS(S$121,S$121,'Feriados'!$F$7:$F$22)=1,OR(AND(S$121&gt;='Mapa de férias'!$E$25,S$121&lt;='Mapa de férias'!$F$25),AND(S$121&gt;='Mapa de férias'!$G$25,S$121&lt;='Mapa de férias'!$H$25),AND(S$121&gt;='Mapa de férias'!$I$25,S$121&lt;='Mapa de férias'!$J$25))),"F",""))</f>
        <v/>
      </c>
      <c r="T138" s="44">
        <f>IF(OR($B138="",T$121=""),"",IF(AND(NETWORKDAYS(T$121,T$121,'Feriados'!$F$7:$F$22)=1,OR(AND(T$121&gt;='Mapa de férias'!$E$25,T$121&lt;='Mapa de férias'!$F$25),AND(T$121&gt;='Mapa de férias'!$G$25,T$121&lt;='Mapa de férias'!$H$25),AND(T$121&gt;='Mapa de férias'!$I$25,T$121&lt;='Mapa de férias'!$J$25))),"F",""))</f>
        <v/>
      </c>
      <c r="U138" s="44">
        <f>IF(OR($B138="",U$121=""),"",IF(AND(NETWORKDAYS(U$121,U$121,'Feriados'!$F$7:$F$22)=1,OR(AND(U$121&gt;='Mapa de férias'!$E$25,U$121&lt;='Mapa de férias'!$F$25),AND(U$121&gt;='Mapa de férias'!$G$25,U$121&lt;='Mapa de férias'!$H$25),AND(U$121&gt;='Mapa de férias'!$I$25,U$121&lt;='Mapa de férias'!$J$25))),"F",""))</f>
        <v/>
      </c>
      <c r="V138" s="44">
        <f>IF(OR($B138="",V$121=""),"",IF(AND(NETWORKDAYS(V$121,V$121,'Feriados'!$F$7:$F$22)=1,OR(AND(V$121&gt;='Mapa de férias'!$E$25,V$121&lt;='Mapa de férias'!$F$25),AND(V$121&gt;='Mapa de férias'!$G$25,V$121&lt;='Mapa de férias'!$H$25),AND(V$121&gt;='Mapa de férias'!$I$25,V$121&lt;='Mapa de férias'!$J$25))),"F",""))</f>
        <v/>
      </c>
      <c r="W138" s="44">
        <f>IF(OR($B138="",W$121=""),"",IF(AND(NETWORKDAYS(W$121,W$121,'Feriados'!$F$7:$F$22)=1,OR(AND(W$121&gt;='Mapa de férias'!$E$25,W$121&lt;='Mapa de férias'!$F$25),AND(W$121&gt;='Mapa de férias'!$G$25,W$121&lt;='Mapa de férias'!$H$25),AND(W$121&gt;='Mapa de férias'!$I$25,W$121&lt;='Mapa de férias'!$J$25))),"F",""))</f>
        <v/>
      </c>
      <c r="X138" s="44">
        <f>IF(OR($B138="",X$121=""),"",IF(AND(NETWORKDAYS(X$121,X$121,'Feriados'!$F$7:$F$22)=1,OR(AND(X$121&gt;='Mapa de férias'!$E$25,X$121&lt;='Mapa de férias'!$F$25),AND(X$121&gt;='Mapa de férias'!$G$25,X$121&lt;='Mapa de férias'!$H$25),AND(X$121&gt;='Mapa de férias'!$I$25,X$121&lt;='Mapa de férias'!$J$25))),"F",""))</f>
        <v/>
      </c>
      <c r="Y138" s="44">
        <f>IF(OR($B138="",Y$121=""),"",IF(AND(NETWORKDAYS(Y$121,Y$121,'Feriados'!$F$7:$F$22)=1,OR(AND(Y$121&gt;='Mapa de férias'!$E$25,Y$121&lt;='Mapa de férias'!$F$25),AND(Y$121&gt;='Mapa de férias'!$G$25,Y$121&lt;='Mapa de férias'!$H$25),AND(Y$121&gt;='Mapa de férias'!$I$25,Y$121&lt;='Mapa de férias'!$J$25))),"F",""))</f>
        <v/>
      </c>
      <c r="Z138" s="44">
        <f>IF(OR($B138="",Z$121=""),"",IF(AND(NETWORKDAYS(Z$121,Z$121,'Feriados'!$F$7:$F$22)=1,OR(AND(Z$121&gt;='Mapa de férias'!$E$25,Z$121&lt;='Mapa de férias'!$F$25),AND(Z$121&gt;='Mapa de férias'!$G$25,Z$121&lt;='Mapa de férias'!$H$25),AND(Z$121&gt;='Mapa de férias'!$I$25,Z$121&lt;='Mapa de férias'!$J$25))),"F",""))</f>
        <v/>
      </c>
      <c r="AA138" s="44">
        <f>IF(OR($B138="",AA$121=""),"",IF(AND(NETWORKDAYS(AA$121,AA$121,'Feriados'!$F$7:$F$22)=1,OR(AND(AA$121&gt;='Mapa de férias'!$E$25,AA$121&lt;='Mapa de férias'!$F$25),AND(AA$121&gt;='Mapa de férias'!$G$25,AA$121&lt;='Mapa de férias'!$H$25),AND(AA$121&gt;='Mapa de férias'!$I$25,AA$121&lt;='Mapa de férias'!$J$25))),"F",""))</f>
        <v/>
      </c>
      <c r="AB138" s="44">
        <f>IF(OR($B138="",AB$121=""),"",IF(AND(NETWORKDAYS(AB$121,AB$121,'Feriados'!$F$7:$F$22)=1,OR(AND(AB$121&gt;='Mapa de férias'!$E$25,AB$121&lt;='Mapa de férias'!$F$25),AND(AB$121&gt;='Mapa de férias'!$G$25,AB$121&lt;='Mapa de férias'!$H$25),AND(AB$121&gt;='Mapa de férias'!$I$25,AB$121&lt;='Mapa de férias'!$J$25))),"F",""))</f>
        <v/>
      </c>
      <c r="AC138" s="44">
        <f>IF(OR($B138="",AC$121=""),"",IF(AND(NETWORKDAYS(AC$121,AC$121,'Feriados'!$F$7:$F$22)=1,OR(AND(AC$121&gt;='Mapa de férias'!$E$25,AC$121&lt;='Mapa de férias'!$F$25),AND(AC$121&gt;='Mapa de férias'!$G$25,AC$121&lt;='Mapa de férias'!$H$25),AND(AC$121&gt;='Mapa de férias'!$I$25,AC$121&lt;='Mapa de férias'!$J$25))),"F",""))</f>
        <v/>
      </c>
      <c r="AD138" s="44">
        <f>IF(OR($B138="",AD$121=""),"",IF(AND(NETWORKDAYS(AD$121,AD$121,'Feriados'!$F$7:$F$22)=1,OR(AND(AD$121&gt;='Mapa de férias'!$E$25,AD$121&lt;='Mapa de férias'!$F$25),AND(AD$121&gt;='Mapa de férias'!$G$25,AD$121&lt;='Mapa de férias'!$H$25),AND(AD$121&gt;='Mapa de férias'!$I$25,AD$121&lt;='Mapa de férias'!$J$25))),"F",""))</f>
        <v/>
      </c>
      <c r="AE138" s="44">
        <f>IF(OR($B138="",AE$121=""),"",IF(AND(NETWORKDAYS(AE$121,AE$121,'Feriados'!$F$7:$F$22)=1,OR(AND(AE$121&gt;='Mapa de férias'!$E$25,AE$121&lt;='Mapa de férias'!$F$25),AND(AE$121&gt;='Mapa de férias'!$G$25,AE$121&lt;='Mapa de férias'!$H$25),AND(AE$121&gt;='Mapa de férias'!$I$25,AE$121&lt;='Mapa de férias'!$J$25))),"F",""))</f>
        <v/>
      </c>
      <c r="AF138" s="44">
        <f>IF(OR($B138="",AF$121=""),"",IF(AND(NETWORKDAYS(AF$121,AF$121,'Feriados'!$F$7:$F$22)=1,OR(AND(AF$121&gt;='Mapa de férias'!$E$25,AF$121&lt;='Mapa de férias'!$F$25),AND(AF$121&gt;='Mapa de férias'!$G$25,AF$121&lt;='Mapa de férias'!$H$25),AND(AF$121&gt;='Mapa de férias'!$I$25,AF$121&lt;='Mapa de férias'!$J$25))),"F",""))</f>
        <v/>
      </c>
      <c r="AG138" s="44">
        <f>IF(OR($B138="",AG$121=""),"",IF(AND(NETWORKDAYS(AG$121,AG$121,'Feriados'!$F$7:$F$22)=1,OR(AND(AG$121&gt;='Mapa de férias'!$E$25,AG$121&lt;='Mapa de férias'!$F$25),AND(AG$121&gt;='Mapa de férias'!$G$25,AG$121&lt;='Mapa de férias'!$H$25),AND(AG$121&gt;='Mapa de férias'!$I$25,AG$121&lt;='Mapa de férias'!$J$25))),"F",""))</f>
        <v/>
      </c>
      <c r="AH138" s="45">
        <f>IF($B138="","",COUNTIF(C138:AG138,"F"))</f>
        <v/>
      </c>
    </row>
    <row r="139" ht="15" customHeight="1">
      <c r="A139" s="42" t="n">
        <v>17</v>
      </c>
      <c r="B139" s="43">
        <f>IF('Mapa de férias'!$B$26="","",'Mapa de férias'!$B$26)</f>
        <v/>
      </c>
      <c r="C139" s="44">
        <f>IF(OR($B139="",C$121=""),"",IF(AND(NETWORKDAYS(C$121,C$121,'Feriados'!$F$7:$F$22)=1,OR(AND(C$121&gt;='Mapa de férias'!$E$26,C$121&lt;='Mapa de férias'!$F$26),AND(C$121&gt;='Mapa de férias'!$G$26,C$121&lt;='Mapa de férias'!$H$26),AND(C$121&gt;='Mapa de férias'!$I$26,C$121&lt;='Mapa de férias'!$J$26))),"F",""))</f>
        <v/>
      </c>
      <c r="D139" s="44">
        <f>IF(OR($B139="",D$121=""),"",IF(AND(NETWORKDAYS(D$121,D$121,'Feriados'!$F$7:$F$22)=1,OR(AND(D$121&gt;='Mapa de férias'!$E$26,D$121&lt;='Mapa de férias'!$F$26),AND(D$121&gt;='Mapa de férias'!$G$26,D$121&lt;='Mapa de férias'!$H$26),AND(D$121&gt;='Mapa de férias'!$I$26,D$121&lt;='Mapa de férias'!$J$26))),"F",""))</f>
        <v/>
      </c>
      <c r="E139" s="44">
        <f>IF(OR($B139="",E$121=""),"",IF(AND(NETWORKDAYS(E$121,E$121,'Feriados'!$F$7:$F$22)=1,OR(AND(E$121&gt;='Mapa de férias'!$E$26,E$121&lt;='Mapa de férias'!$F$26),AND(E$121&gt;='Mapa de férias'!$G$26,E$121&lt;='Mapa de férias'!$H$26),AND(E$121&gt;='Mapa de férias'!$I$26,E$121&lt;='Mapa de férias'!$J$26))),"F",""))</f>
        <v/>
      </c>
      <c r="F139" s="44">
        <f>IF(OR($B139="",F$121=""),"",IF(AND(NETWORKDAYS(F$121,F$121,'Feriados'!$F$7:$F$22)=1,OR(AND(F$121&gt;='Mapa de férias'!$E$26,F$121&lt;='Mapa de férias'!$F$26),AND(F$121&gt;='Mapa de férias'!$G$26,F$121&lt;='Mapa de férias'!$H$26),AND(F$121&gt;='Mapa de férias'!$I$26,F$121&lt;='Mapa de férias'!$J$26))),"F",""))</f>
        <v/>
      </c>
      <c r="G139" s="44">
        <f>IF(OR($B139="",G$121=""),"",IF(AND(NETWORKDAYS(G$121,G$121,'Feriados'!$F$7:$F$22)=1,OR(AND(G$121&gt;='Mapa de férias'!$E$26,G$121&lt;='Mapa de férias'!$F$26),AND(G$121&gt;='Mapa de férias'!$G$26,G$121&lt;='Mapa de férias'!$H$26),AND(G$121&gt;='Mapa de férias'!$I$26,G$121&lt;='Mapa de férias'!$J$26))),"F",""))</f>
        <v/>
      </c>
      <c r="H139" s="44">
        <f>IF(OR($B139="",H$121=""),"",IF(AND(NETWORKDAYS(H$121,H$121,'Feriados'!$F$7:$F$22)=1,OR(AND(H$121&gt;='Mapa de férias'!$E$26,H$121&lt;='Mapa de férias'!$F$26),AND(H$121&gt;='Mapa de férias'!$G$26,H$121&lt;='Mapa de férias'!$H$26),AND(H$121&gt;='Mapa de férias'!$I$26,H$121&lt;='Mapa de férias'!$J$26))),"F",""))</f>
        <v/>
      </c>
      <c r="I139" s="44">
        <f>IF(OR($B139="",I$121=""),"",IF(AND(NETWORKDAYS(I$121,I$121,'Feriados'!$F$7:$F$22)=1,OR(AND(I$121&gt;='Mapa de férias'!$E$26,I$121&lt;='Mapa de férias'!$F$26),AND(I$121&gt;='Mapa de férias'!$G$26,I$121&lt;='Mapa de férias'!$H$26),AND(I$121&gt;='Mapa de férias'!$I$26,I$121&lt;='Mapa de férias'!$J$26))),"F",""))</f>
        <v/>
      </c>
      <c r="J139" s="44">
        <f>IF(OR($B139="",J$121=""),"",IF(AND(NETWORKDAYS(J$121,J$121,'Feriados'!$F$7:$F$22)=1,OR(AND(J$121&gt;='Mapa de férias'!$E$26,J$121&lt;='Mapa de férias'!$F$26),AND(J$121&gt;='Mapa de férias'!$G$26,J$121&lt;='Mapa de férias'!$H$26),AND(J$121&gt;='Mapa de férias'!$I$26,J$121&lt;='Mapa de férias'!$J$26))),"F",""))</f>
        <v/>
      </c>
      <c r="K139" s="44">
        <f>IF(OR($B139="",K$121=""),"",IF(AND(NETWORKDAYS(K$121,K$121,'Feriados'!$F$7:$F$22)=1,OR(AND(K$121&gt;='Mapa de férias'!$E$26,K$121&lt;='Mapa de férias'!$F$26),AND(K$121&gt;='Mapa de férias'!$G$26,K$121&lt;='Mapa de férias'!$H$26),AND(K$121&gt;='Mapa de férias'!$I$26,K$121&lt;='Mapa de férias'!$J$26))),"F",""))</f>
        <v/>
      </c>
      <c r="L139" s="44">
        <f>IF(OR($B139="",L$121=""),"",IF(AND(NETWORKDAYS(L$121,L$121,'Feriados'!$F$7:$F$22)=1,OR(AND(L$121&gt;='Mapa de férias'!$E$26,L$121&lt;='Mapa de férias'!$F$26),AND(L$121&gt;='Mapa de férias'!$G$26,L$121&lt;='Mapa de férias'!$H$26),AND(L$121&gt;='Mapa de férias'!$I$26,L$121&lt;='Mapa de férias'!$J$26))),"F",""))</f>
        <v/>
      </c>
      <c r="M139" s="44">
        <f>IF(OR($B139="",M$121=""),"",IF(AND(NETWORKDAYS(M$121,M$121,'Feriados'!$F$7:$F$22)=1,OR(AND(M$121&gt;='Mapa de férias'!$E$26,M$121&lt;='Mapa de férias'!$F$26),AND(M$121&gt;='Mapa de férias'!$G$26,M$121&lt;='Mapa de férias'!$H$26),AND(M$121&gt;='Mapa de férias'!$I$26,M$121&lt;='Mapa de férias'!$J$26))),"F",""))</f>
        <v/>
      </c>
      <c r="N139" s="44">
        <f>IF(OR($B139="",N$121=""),"",IF(AND(NETWORKDAYS(N$121,N$121,'Feriados'!$F$7:$F$22)=1,OR(AND(N$121&gt;='Mapa de férias'!$E$26,N$121&lt;='Mapa de férias'!$F$26),AND(N$121&gt;='Mapa de férias'!$G$26,N$121&lt;='Mapa de férias'!$H$26),AND(N$121&gt;='Mapa de férias'!$I$26,N$121&lt;='Mapa de férias'!$J$26))),"F",""))</f>
        <v/>
      </c>
      <c r="O139" s="44">
        <f>IF(OR($B139="",O$121=""),"",IF(AND(NETWORKDAYS(O$121,O$121,'Feriados'!$F$7:$F$22)=1,OR(AND(O$121&gt;='Mapa de férias'!$E$26,O$121&lt;='Mapa de férias'!$F$26),AND(O$121&gt;='Mapa de férias'!$G$26,O$121&lt;='Mapa de férias'!$H$26),AND(O$121&gt;='Mapa de férias'!$I$26,O$121&lt;='Mapa de férias'!$J$26))),"F",""))</f>
        <v/>
      </c>
      <c r="P139" s="44">
        <f>IF(OR($B139="",P$121=""),"",IF(AND(NETWORKDAYS(P$121,P$121,'Feriados'!$F$7:$F$22)=1,OR(AND(P$121&gt;='Mapa de férias'!$E$26,P$121&lt;='Mapa de férias'!$F$26),AND(P$121&gt;='Mapa de férias'!$G$26,P$121&lt;='Mapa de férias'!$H$26),AND(P$121&gt;='Mapa de férias'!$I$26,P$121&lt;='Mapa de férias'!$J$26))),"F",""))</f>
        <v/>
      </c>
      <c r="Q139" s="44">
        <f>IF(OR($B139="",Q$121=""),"",IF(AND(NETWORKDAYS(Q$121,Q$121,'Feriados'!$F$7:$F$22)=1,OR(AND(Q$121&gt;='Mapa de férias'!$E$26,Q$121&lt;='Mapa de férias'!$F$26),AND(Q$121&gt;='Mapa de férias'!$G$26,Q$121&lt;='Mapa de férias'!$H$26),AND(Q$121&gt;='Mapa de férias'!$I$26,Q$121&lt;='Mapa de férias'!$J$26))),"F",""))</f>
        <v/>
      </c>
      <c r="R139" s="44">
        <f>IF(OR($B139="",R$121=""),"",IF(AND(NETWORKDAYS(R$121,R$121,'Feriados'!$F$7:$F$22)=1,OR(AND(R$121&gt;='Mapa de férias'!$E$26,R$121&lt;='Mapa de férias'!$F$26),AND(R$121&gt;='Mapa de férias'!$G$26,R$121&lt;='Mapa de férias'!$H$26),AND(R$121&gt;='Mapa de férias'!$I$26,R$121&lt;='Mapa de férias'!$J$26))),"F",""))</f>
        <v/>
      </c>
      <c r="S139" s="44">
        <f>IF(OR($B139="",S$121=""),"",IF(AND(NETWORKDAYS(S$121,S$121,'Feriados'!$F$7:$F$22)=1,OR(AND(S$121&gt;='Mapa de férias'!$E$26,S$121&lt;='Mapa de férias'!$F$26),AND(S$121&gt;='Mapa de férias'!$G$26,S$121&lt;='Mapa de férias'!$H$26),AND(S$121&gt;='Mapa de férias'!$I$26,S$121&lt;='Mapa de férias'!$J$26))),"F",""))</f>
        <v/>
      </c>
      <c r="T139" s="44">
        <f>IF(OR($B139="",T$121=""),"",IF(AND(NETWORKDAYS(T$121,T$121,'Feriados'!$F$7:$F$22)=1,OR(AND(T$121&gt;='Mapa de férias'!$E$26,T$121&lt;='Mapa de férias'!$F$26),AND(T$121&gt;='Mapa de férias'!$G$26,T$121&lt;='Mapa de férias'!$H$26),AND(T$121&gt;='Mapa de férias'!$I$26,T$121&lt;='Mapa de férias'!$J$26))),"F",""))</f>
        <v/>
      </c>
      <c r="U139" s="44">
        <f>IF(OR($B139="",U$121=""),"",IF(AND(NETWORKDAYS(U$121,U$121,'Feriados'!$F$7:$F$22)=1,OR(AND(U$121&gt;='Mapa de férias'!$E$26,U$121&lt;='Mapa de férias'!$F$26),AND(U$121&gt;='Mapa de férias'!$G$26,U$121&lt;='Mapa de férias'!$H$26),AND(U$121&gt;='Mapa de férias'!$I$26,U$121&lt;='Mapa de férias'!$J$26))),"F",""))</f>
        <v/>
      </c>
      <c r="V139" s="44">
        <f>IF(OR($B139="",V$121=""),"",IF(AND(NETWORKDAYS(V$121,V$121,'Feriados'!$F$7:$F$22)=1,OR(AND(V$121&gt;='Mapa de férias'!$E$26,V$121&lt;='Mapa de férias'!$F$26),AND(V$121&gt;='Mapa de férias'!$G$26,V$121&lt;='Mapa de férias'!$H$26),AND(V$121&gt;='Mapa de férias'!$I$26,V$121&lt;='Mapa de férias'!$J$26))),"F",""))</f>
        <v/>
      </c>
      <c r="W139" s="44">
        <f>IF(OR($B139="",W$121=""),"",IF(AND(NETWORKDAYS(W$121,W$121,'Feriados'!$F$7:$F$22)=1,OR(AND(W$121&gt;='Mapa de férias'!$E$26,W$121&lt;='Mapa de férias'!$F$26),AND(W$121&gt;='Mapa de férias'!$G$26,W$121&lt;='Mapa de férias'!$H$26),AND(W$121&gt;='Mapa de férias'!$I$26,W$121&lt;='Mapa de férias'!$J$26))),"F",""))</f>
        <v/>
      </c>
      <c r="X139" s="44">
        <f>IF(OR($B139="",X$121=""),"",IF(AND(NETWORKDAYS(X$121,X$121,'Feriados'!$F$7:$F$22)=1,OR(AND(X$121&gt;='Mapa de férias'!$E$26,X$121&lt;='Mapa de férias'!$F$26),AND(X$121&gt;='Mapa de férias'!$G$26,X$121&lt;='Mapa de férias'!$H$26),AND(X$121&gt;='Mapa de férias'!$I$26,X$121&lt;='Mapa de férias'!$J$26))),"F",""))</f>
        <v/>
      </c>
      <c r="Y139" s="44">
        <f>IF(OR($B139="",Y$121=""),"",IF(AND(NETWORKDAYS(Y$121,Y$121,'Feriados'!$F$7:$F$22)=1,OR(AND(Y$121&gt;='Mapa de férias'!$E$26,Y$121&lt;='Mapa de férias'!$F$26),AND(Y$121&gt;='Mapa de férias'!$G$26,Y$121&lt;='Mapa de férias'!$H$26),AND(Y$121&gt;='Mapa de férias'!$I$26,Y$121&lt;='Mapa de férias'!$J$26))),"F",""))</f>
        <v/>
      </c>
      <c r="Z139" s="44">
        <f>IF(OR($B139="",Z$121=""),"",IF(AND(NETWORKDAYS(Z$121,Z$121,'Feriados'!$F$7:$F$22)=1,OR(AND(Z$121&gt;='Mapa de férias'!$E$26,Z$121&lt;='Mapa de férias'!$F$26),AND(Z$121&gt;='Mapa de férias'!$G$26,Z$121&lt;='Mapa de férias'!$H$26),AND(Z$121&gt;='Mapa de férias'!$I$26,Z$121&lt;='Mapa de férias'!$J$26))),"F",""))</f>
        <v/>
      </c>
      <c r="AA139" s="44">
        <f>IF(OR($B139="",AA$121=""),"",IF(AND(NETWORKDAYS(AA$121,AA$121,'Feriados'!$F$7:$F$22)=1,OR(AND(AA$121&gt;='Mapa de férias'!$E$26,AA$121&lt;='Mapa de férias'!$F$26),AND(AA$121&gt;='Mapa de férias'!$G$26,AA$121&lt;='Mapa de férias'!$H$26),AND(AA$121&gt;='Mapa de férias'!$I$26,AA$121&lt;='Mapa de férias'!$J$26))),"F",""))</f>
        <v/>
      </c>
      <c r="AB139" s="44">
        <f>IF(OR($B139="",AB$121=""),"",IF(AND(NETWORKDAYS(AB$121,AB$121,'Feriados'!$F$7:$F$22)=1,OR(AND(AB$121&gt;='Mapa de férias'!$E$26,AB$121&lt;='Mapa de férias'!$F$26),AND(AB$121&gt;='Mapa de férias'!$G$26,AB$121&lt;='Mapa de férias'!$H$26),AND(AB$121&gt;='Mapa de férias'!$I$26,AB$121&lt;='Mapa de férias'!$J$26))),"F",""))</f>
        <v/>
      </c>
      <c r="AC139" s="44">
        <f>IF(OR($B139="",AC$121=""),"",IF(AND(NETWORKDAYS(AC$121,AC$121,'Feriados'!$F$7:$F$22)=1,OR(AND(AC$121&gt;='Mapa de férias'!$E$26,AC$121&lt;='Mapa de férias'!$F$26),AND(AC$121&gt;='Mapa de férias'!$G$26,AC$121&lt;='Mapa de férias'!$H$26),AND(AC$121&gt;='Mapa de férias'!$I$26,AC$121&lt;='Mapa de férias'!$J$26))),"F",""))</f>
        <v/>
      </c>
      <c r="AD139" s="44">
        <f>IF(OR($B139="",AD$121=""),"",IF(AND(NETWORKDAYS(AD$121,AD$121,'Feriados'!$F$7:$F$22)=1,OR(AND(AD$121&gt;='Mapa de férias'!$E$26,AD$121&lt;='Mapa de férias'!$F$26),AND(AD$121&gt;='Mapa de férias'!$G$26,AD$121&lt;='Mapa de férias'!$H$26),AND(AD$121&gt;='Mapa de férias'!$I$26,AD$121&lt;='Mapa de férias'!$J$26))),"F",""))</f>
        <v/>
      </c>
      <c r="AE139" s="44">
        <f>IF(OR($B139="",AE$121=""),"",IF(AND(NETWORKDAYS(AE$121,AE$121,'Feriados'!$F$7:$F$22)=1,OR(AND(AE$121&gt;='Mapa de férias'!$E$26,AE$121&lt;='Mapa de férias'!$F$26),AND(AE$121&gt;='Mapa de férias'!$G$26,AE$121&lt;='Mapa de férias'!$H$26),AND(AE$121&gt;='Mapa de férias'!$I$26,AE$121&lt;='Mapa de férias'!$J$26))),"F",""))</f>
        <v/>
      </c>
      <c r="AF139" s="44">
        <f>IF(OR($B139="",AF$121=""),"",IF(AND(NETWORKDAYS(AF$121,AF$121,'Feriados'!$F$7:$F$22)=1,OR(AND(AF$121&gt;='Mapa de férias'!$E$26,AF$121&lt;='Mapa de férias'!$F$26),AND(AF$121&gt;='Mapa de férias'!$G$26,AF$121&lt;='Mapa de férias'!$H$26),AND(AF$121&gt;='Mapa de férias'!$I$26,AF$121&lt;='Mapa de férias'!$J$26))),"F",""))</f>
        <v/>
      </c>
      <c r="AG139" s="44">
        <f>IF(OR($B139="",AG$121=""),"",IF(AND(NETWORKDAYS(AG$121,AG$121,'Feriados'!$F$7:$F$22)=1,OR(AND(AG$121&gt;='Mapa de férias'!$E$26,AG$121&lt;='Mapa de férias'!$F$26),AND(AG$121&gt;='Mapa de férias'!$G$26,AG$121&lt;='Mapa de férias'!$H$26),AND(AG$121&gt;='Mapa de férias'!$I$26,AG$121&lt;='Mapa de férias'!$J$26))),"F",""))</f>
        <v/>
      </c>
      <c r="AH139" s="45">
        <f>IF($B139="","",COUNTIF(C139:AG139,"F"))</f>
        <v/>
      </c>
    </row>
    <row r="140" ht="15" customHeight="1">
      <c r="A140" s="42" t="n">
        <v>18</v>
      </c>
      <c r="B140" s="43">
        <f>IF('Mapa de férias'!$B$27="","",'Mapa de férias'!$B$27)</f>
        <v/>
      </c>
      <c r="C140" s="44">
        <f>IF(OR($B140="",C$121=""),"",IF(AND(NETWORKDAYS(C$121,C$121,'Feriados'!$F$7:$F$22)=1,OR(AND(C$121&gt;='Mapa de férias'!$E$27,C$121&lt;='Mapa de férias'!$F$27),AND(C$121&gt;='Mapa de férias'!$G$27,C$121&lt;='Mapa de férias'!$H$27),AND(C$121&gt;='Mapa de férias'!$I$27,C$121&lt;='Mapa de férias'!$J$27))),"F",""))</f>
        <v/>
      </c>
      <c r="D140" s="44">
        <f>IF(OR($B140="",D$121=""),"",IF(AND(NETWORKDAYS(D$121,D$121,'Feriados'!$F$7:$F$22)=1,OR(AND(D$121&gt;='Mapa de férias'!$E$27,D$121&lt;='Mapa de férias'!$F$27),AND(D$121&gt;='Mapa de férias'!$G$27,D$121&lt;='Mapa de férias'!$H$27),AND(D$121&gt;='Mapa de férias'!$I$27,D$121&lt;='Mapa de férias'!$J$27))),"F",""))</f>
        <v/>
      </c>
      <c r="E140" s="44">
        <f>IF(OR($B140="",E$121=""),"",IF(AND(NETWORKDAYS(E$121,E$121,'Feriados'!$F$7:$F$22)=1,OR(AND(E$121&gt;='Mapa de férias'!$E$27,E$121&lt;='Mapa de férias'!$F$27),AND(E$121&gt;='Mapa de férias'!$G$27,E$121&lt;='Mapa de férias'!$H$27),AND(E$121&gt;='Mapa de férias'!$I$27,E$121&lt;='Mapa de férias'!$J$27))),"F",""))</f>
        <v/>
      </c>
      <c r="F140" s="44">
        <f>IF(OR($B140="",F$121=""),"",IF(AND(NETWORKDAYS(F$121,F$121,'Feriados'!$F$7:$F$22)=1,OR(AND(F$121&gt;='Mapa de férias'!$E$27,F$121&lt;='Mapa de férias'!$F$27),AND(F$121&gt;='Mapa de férias'!$G$27,F$121&lt;='Mapa de férias'!$H$27),AND(F$121&gt;='Mapa de férias'!$I$27,F$121&lt;='Mapa de férias'!$J$27))),"F",""))</f>
        <v/>
      </c>
      <c r="G140" s="44">
        <f>IF(OR($B140="",G$121=""),"",IF(AND(NETWORKDAYS(G$121,G$121,'Feriados'!$F$7:$F$22)=1,OR(AND(G$121&gt;='Mapa de férias'!$E$27,G$121&lt;='Mapa de férias'!$F$27),AND(G$121&gt;='Mapa de férias'!$G$27,G$121&lt;='Mapa de férias'!$H$27),AND(G$121&gt;='Mapa de férias'!$I$27,G$121&lt;='Mapa de férias'!$J$27))),"F",""))</f>
        <v/>
      </c>
      <c r="H140" s="44">
        <f>IF(OR($B140="",H$121=""),"",IF(AND(NETWORKDAYS(H$121,H$121,'Feriados'!$F$7:$F$22)=1,OR(AND(H$121&gt;='Mapa de férias'!$E$27,H$121&lt;='Mapa de férias'!$F$27),AND(H$121&gt;='Mapa de férias'!$G$27,H$121&lt;='Mapa de férias'!$H$27),AND(H$121&gt;='Mapa de férias'!$I$27,H$121&lt;='Mapa de férias'!$J$27))),"F",""))</f>
        <v/>
      </c>
      <c r="I140" s="44">
        <f>IF(OR($B140="",I$121=""),"",IF(AND(NETWORKDAYS(I$121,I$121,'Feriados'!$F$7:$F$22)=1,OR(AND(I$121&gt;='Mapa de férias'!$E$27,I$121&lt;='Mapa de férias'!$F$27),AND(I$121&gt;='Mapa de férias'!$G$27,I$121&lt;='Mapa de férias'!$H$27),AND(I$121&gt;='Mapa de férias'!$I$27,I$121&lt;='Mapa de férias'!$J$27))),"F",""))</f>
        <v/>
      </c>
      <c r="J140" s="44">
        <f>IF(OR($B140="",J$121=""),"",IF(AND(NETWORKDAYS(J$121,J$121,'Feriados'!$F$7:$F$22)=1,OR(AND(J$121&gt;='Mapa de férias'!$E$27,J$121&lt;='Mapa de férias'!$F$27),AND(J$121&gt;='Mapa de férias'!$G$27,J$121&lt;='Mapa de férias'!$H$27),AND(J$121&gt;='Mapa de férias'!$I$27,J$121&lt;='Mapa de férias'!$J$27))),"F",""))</f>
        <v/>
      </c>
      <c r="K140" s="44">
        <f>IF(OR($B140="",K$121=""),"",IF(AND(NETWORKDAYS(K$121,K$121,'Feriados'!$F$7:$F$22)=1,OR(AND(K$121&gt;='Mapa de férias'!$E$27,K$121&lt;='Mapa de férias'!$F$27),AND(K$121&gt;='Mapa de férias'!$G$27,K$121&lt;='Mapa de férias'!$H$27),AND(K$121&gt;='Mapa de férias'!$I$27,K$121&lt;='Mapa de férias'!$J$27))),"F",""))</f>
        <v/>
      </c>
      <c r="L140" s="44">
        <f>IF(OR($B140="",L$121=""),"",IF(AND(NETWORKDAYS(L$121,L$121,'Feriados'!$F$7:$F$22)=1,OR(AND(L$121&gt;='Mapa de férias'!$E$27,L$121&lt;='Mapa de férias'!$F$27),AND(L$121&gt;='Mapa de férias'!$G$27,L$121&lt;='Mapa de férias'!$H$27),AND(L$121&gt;='Mapa de férias'!$I$27,L$121&lt;='Mapa de férias'!$J$27))),"F",""))</f>
        <v/>
      </c>
      <c r="M140" s="44">
        <f>IF(OR($B140="",M$121=""),"",IF(AND(NETWORKDAYS(M$121,M$121,'Feriados'!$F$7:$F$22)=1,OR(AND(M$121&gt;='Mapa de férias'!$E$27,M$121&lt;='Mapa de férias'!$F$27),AND(M$121&gt;='Mapa de férias'!$G$27,M$121&lt;='Mapa de férias'!$H$27),AND(M$121&gt;='Mapa de férias'!$I$27,M$121&lt;='Mapa de férias'!$J$27))),"F",""))</f>
        <v/>
      </c>
      <c r="N140" s="44">
        <f>IF(OR($B140="",N$121=""),"",IF(AND(NETWORKDAYS(N$121,N$121,'Feriados'!$F$7:$F$22)=1,OR(AND(N$121&gt;='Mapa de férias'!$E$27,N$121&lt;='Mapa de férias'!$F$27),AND(N$121&gt;='Mapa de férias'!$G$27,N$121&lt;='Mapa de férias'!$H$27),AND(N$121&gt;='Mapa de férias'!$I$27,N$121&lt;='Mapa de férias'!$J$27))),"F",""))</f>
        <v/>
      </c>
      <c r="O140" s="44">
        <f>IF(OR($B140="",O$121=""),"",IF(AND(NETWORKDAYS(O$121,O$121,'Feriados'!$F$7:$F$22)=1,OR(AND(O$121&gt;='Mapa de férias'!$E$27,O$121&lt;='Mapa de férias'!$F$27),AND(O$121&gt;='Mapa de férias'!$G$27,O$121&lt;='Mapa de férias'!$H$27),AND(O$121&gt;='Mapa de férias'!$I$27,O$121&lt;='Mapa de férias'!$J$27))),"F",""))</f>
        <v/>
      </c>
      <c r="P140" s="44">
        <f>IF(OR($B140="",P$121=""),"",IF(AND(NETWORKDAYS(P$121,P$121,'Feriados'!$F$7:$F$22)=1,OR(AND(P$121&gt;='Mapa de férias'!$E$27,P$121&lt;='Mapa de férias'!$F$27),AND(P$121&gt;='Mapa de férias'!$G$27,P$121&lt;='Mapa de férias'!$H$27),AND(P$121&gt;='Mapa de férias'!$I$27,P$121&lt;='Mapa de férias'!$J$27))),"F",""))</f>
        <v/>
      </c>
      <c r="Q140" s="44">
        <f>IF(OR($B140="",Q$121=""),"",IF(AND(NETWORKDAYS(Q$121,Q$121,'Feriados'!$F$7:$F$22)=1,OR(AND(Q$121&gt;='Mapa de férias'!$E$27,Q$121&lt;='Mapa de férias'!$F$27),AND(Q$121&gt;='Mapa de férias'!$G$27,Q$121&lt;='Mapa de férias'!$H$27),AND(Q$121&gt;='Mapa de férias'!$I$27,Q$121&lt;='Mapa de férias'!$J$27))),"F",""))</f>
        <v/>
      </c>
      <c r="R140" s="44">
        <f>IF(OR($B140="",R$121=""),"",IF(AND(NETWORKDAYS(R$121,R$121,'Feriados'!$F$7:$F$22)=1,OR(AND(R$121&gt;='Mapa de férias'!$E$27,R$121&lt;='Mapa de férias'!$F$27),AND(R$121&gt;='Mapa de férias'!$G$27,R$121&lt;='Mapa de férias'!$H$27),AND(R$121&gt;='Mapa de férias'!$I$27,R$121&lt;='Mapa de férias'!$J$27))),"F",""))</f>
        <v/>
      </c>
      <c r="S140" s="44">
        <f>IF(OR($B140="",S$121=""),"",IF(AND(NETWORKDAYS(S$121,S$121,'Feriados'!$F$7:$F$22)=1,OR(AND(S$121&gt;='Mapa de férias'!$E$27,S$121&lt;='Mapa de férias'!$F$27),AND(S$121&gt;='Mapa de férias'!$G$27,S$121&lt;='Mapa de férias'!$H$27),AND(S$121&gt;='Mapa de férias'!$I$27,S$121&lt;='Mapa de férias'!$J$27))),"F",""))</f>
        <v/>
      </c>
      <c r="T140" s="44">
        <f>IF(OR($B140="",T$121=""),"",IF(AND(NETWORKDAYS(T$121,T$121,'Feriados'!$F$7:$F$22)=1,OR(AND(T$121&gt;='Mapa de férias'!$E$27,T$121&lt;='Mapa de férias'!$F$27),AND(T$121&gt;='Mapa de férias'!$G$27,T$121&lt;='Mapa de férias'!$H$27),AND(T$121&gt;='Mapa de férias'!$I$27,T$121&lt;='Mapa de férias'!$J$27))),"F",""))</f>
        <v/>
      </c>
      <c r="U140" s="44">
        <f>IF(OR($B140="",U$121=""),"",IF(AND(NETWORKDAYS(U$121,U$121,'Feriados'!$F$7:$F$22)=1,OR(AND(U$121&gt;='Mapa de férias'!$E$27,U$121&lt;='Mapa de férias'!$F$27),AND(U$121&gt;='Mapa de férias'!$G$27,U$121&lt;='Mapa de férias'!$H$27),AND(U$121&gt;='Mapa de férias'!$I$27,U$121&lt;='Mapa de férias'!$J$27))),"F",""))</f>
        <v/>
      </c>
      <c r="V140" s="44">
        <f>IF(OR($B140="",V$121=""),"",IF(AND(NETWORKDAYS(V$121,V$121,'Feriados'!$F$7:$F$22)=1,OR(AND(V$121&gt;='Mapa de férias'!$E$27,V$121&lt;='Mapa de férias'!$F$27),AND(V$121&gt;='Mapa de férias'!$G$27,V$121&lt;='Mapa de férias'!$H$27),AND(V$121&gt;='Mapa de férias'!$I$27,V$121&lt;='Mapa de férias'!$J$27))),"F",""))</f>
        <v/>
      </c>
      <c r="W140" s="44">
        <f>IF(OR($B140="",W$121=""),"",IF(AND(NETWORKDAYS(W$121,W$121,'Feriados'!$F$7:$F$22)=1,OR(AND(W$121&gt;='Mapa de férias'!$E$27,W$121&lt;='Mapa de férias'!$F$27),AND(W$121&gt;='Mapa de férias'!$G$27,W$121&lt;='Mapa de férias'!$H$27),AND(W$121&gt;='Mapa de férias'!$I$27,W$121&lt;='Mapa de férias'!$J$27))),"F",""))</f>
        <v/>
      </c>
      <c r="X140" s="44">
        <f>IF(OR($B140="",X$121=""),"",IF(AND(NETWORKDAYS(X$121,X$121,'Feriados'!$F$7:$F$22)=1,OR(AND(X$121&gt;='Mapa de férias'!$E$27,X$121&lt;='Mapa de férias'!$F$27),AND(X$121&gt;='Mapa de férias'!$G$27,X$121&lt;='Mapa de férias'!$H$27),AND(X$121&gt;='Mapa de férias'!$I$27,X$121&lt;='Mapa de férias'!$J$27))),"F",""))</f>
        <v/>
      </c>
      <c r="Y140" s="44">
        <f>IF(OR($B140="",Y$121=""),"",IF(AND(NETWORKDAYS(Y$121,Y$121,'Feriados'!$F$7:$F$22)=1,OR(AND(Y$121&gt;='Mapa de férias'!$E$27,Y$121&lt;='Mapa de férias'!$F$27),AND(Y$121&gt;='Mapa de férias'!$G$27,Y$121&lt;='Mapa de férias'!$H$27),AND(Y$121&gt;='Mapa de férias'!$I$27,Y$121&lt;='Mapa de férias'!$J$27))),"F",""))</f>
        <v/>
      </c>
      <c r="Z140" s="44">
        <f>IF(OR($B140="",Z$121=""),"",IF(AND(NETWORKDAYS(Z$121,Z$121,'Feriados'!$F$7:$F$22)=1,OR(AND(Z$121&gt;='Mapa de férias'!$E$27,Z$121&lt;='Mapa de férias'!$F$27),AND(Z$121&gt;='Mapa de férias'!$G$27,Z$121&lt;='Mapa de férias'!$H$27),AND(Z$121&gt;='Mapa de férias'!$I$27,Z$121&lt;='Mapa de férias'!$J$27))),"F",""))</f>
        <v/>
      </c>
      <c r="AA140" s="44">
        <f>IF(OR($B140="",AA$121=""),"",IF(AND(NETWORKDAYS(AA$121,AA$121,'Feriados'!$F$7:$F$22)=1,OR(AND(AA$121&gt;='Mapa de férias'!$E$27,AA$121&lt;='Mapa de férias'!$F$27),AND(AA$121&gt;='Mapa de férias'!$G$27,AA$121&lt;='Mapa de férias'!$H$27),AND(AA$121&gt;='Mapa de férias'!$I$27,AA$121&lt;='Mapa de férias'!$J$27))),"F",""))</f>
        <v/>
      </c>
      <c r="AB140" s="44">
        <f>IF(OR($B140="",AB$121=""),"",IF(AND(NETWORKDAYS(AB$121,AB$121,'Feriados'!$F$7:$F$22)=1,OR(AND(AB$121&gt;='Mapa de férias'!$E$27,AB$121&lt;='Mapa de férias'!$F$27),AND(AB$121&gt;='Mapa de férias'!$G$27,AB$121&lt;='Mapa de férias'!$H$27),AND(AB$121&gt;='Mapa de férias'!$I$27,AB$121&lt;='Mapa de férias'!$J$27))),"F",""))</f>
        <v/>
      </c>
      <c r="AC140" s="44">
        <f>IF(OR($B140="",AC$121=""),"",IF(AND(NETWORKDAYS(AC$121,AC$121,'Feriados'!$F$7:$F$22)=1,OR(AND(AC$121&gt;='Mapa de férias'!$E$27,AC$121&lt;='Mapa de férias'!$F$27),AND(AC$121&gt;='Mapa de férias'!$G$27,AC$121&lt;='Mapa de férias'!$H$27),AND(AC$121&gt;='Mapa de férias'!$I$27,AC$121&lt;='Mapa de férias'!$J$27))),"F",""))</f>
        <v/>
      </c>
      <c r="AD140" s="44">
        <f>IF(OR($B140="",AD$121=""),"",IF(AND(NETWORKDAYS(AD$121,AD$121,'Feriados'!$F$7:$F$22)=1,OR(AND(AD$121&gt;='Mapa de férias'!$E$27,AD$121&lt;='Mapa de férias'!$F$27),AND(AD$121&gt;='Mapa de férias'!$G$27,AD$121&lt;='Mapa de férias'!$H$27),AND(AD$121&gt;='Mapa de férias'!$I$27,AD$121&lt;='Mapa de férias'!$J$27))),"F",""))</f>
        <v/>
      </c>
      <c r="AE140" s="44">
        <f>IF(OR($B140="",AE$121=""),"",IF(AND(NETWORKDAYS(AE$121,AE$121,'Feriados'!$F$7:$F$22)=1,OR(AND(AE$121&gt;='Mapa de férias'!$E$27,AE$121&lt;='Mapa de férias'!$F$27),AND(AE$121&gt;='Mapa de férias'!$G$27,AE$121&lt;='Mapa de férias'!$H$27),AND(AE$121&gt;='Mapa de férias'!$I$27,AE$121&lt;='Mapa de férias'!$J$27))),"F",""))</f>
        <v/>
      </c>
      <c r="AF140" s="44">
        <f>IF(OR($B140="",AF$121=""),"",IF(AND(NETWORKDAYS(AF$121,AF$121,'Feriados'!$F$7:$F$22)=1,OR(AND(AF$121&gt;='Mapa de férias'!$E$27,AF$121&lt;='Mapa de férias'!$F$27),AND(AF$121&gt;='Mapa de férias'!$G$27,AF$121&lt;='Mapa de férias'!$H$27),AND(AF$121&gt;='Mapa de férias'!$I$27,AF$121&lt;='Mapa de férias'!$J$27))),"F",""))</f>
        <v/>
      </c>
      <c r="AG140" s="44">
        <f>IF(OR($B140="",AG$121=""),"",IF(AND(NETWORKDAYS(AG$121,AG$121,'Feriados'!$F$7:$F$22)=1,OR(AND(AG$121&gt;='Mapa de férias'!$E$27,AG$121&lt;='Mapa de férias'!$F$27),AND(AG$121&gt;='Mapa de férias'!$G$27,AG$121&lt;='Mapa de férias'!$H$27),AND(AG$121&gt;='Mapa de férias'!$I$27,AG$121&lt;='Mapa de férias'!$J$27))),"F",""))</f>
        <v/>
      </c>
      <c r="AH140" s="45">
        <f>IF($B140="","",COUNTIF(C140:AG140,"F"))</f>
        <v/>
      </c>
    </row>
    <row r="141" ht="15" customHeight="1">
      <c r="A141" s="42" t="n">
        <v>19</v>
      </c>
      <c r="B141" s="43">
        <f>IF('Mapa de férias'!$B$28="","",'Mapa de férias'!$B$28)</f>
        <v/>
      </c>
      <c r="C141" s="44">
        <f>IF(OR($B141="",C$121=""),"",IF(AND(NETWORKDAYS(C$121,C$121,'Feriados'!$F$7:$F$22)=1,OR(AND(C$121&gt;='Mapa de férias'!$E$28,C$121&lt;='Mapa de férias'!$F$28),AND(C$121&gt;='Mapa de férias'!$G$28,C$121&lt;='Mapa de férias'!$H$28),AND(C$121&gt;='Mapa de férias'!$I$28,C$121&lt;='Mapa de férias'!$J$28))),"F",""))</f>
        <v/>
      </c>
      <c r="D141" s="44">
        <f>IF(OR($B141="",D$121=""),"",IF(AND(NETWORKDAYS(D$121,D$121,'Feriados'!$F$7:$F$22)=1,OR(AND(D$121&gt;='Mapa de férias'!$E$28,D$121&lt;='Mapa de férias'!$F$28),AND(D$121&gt;='Mapa de férias'!$G$28,D$121&lt;='Mapa de férias'!$H$28),AND(D$121&gt;='Mapa de férias'!$I$28,D$121&lt;='Mapa de férias'!$J$28))),"F",""))</f>
        <v/>
      </c>
      <c r="E141" s="44">
        <f>IF(OR($B141="",E$121=""),"",IF(AND(NETWORKDAYS(E$121,E$121,'Feriados'!$F$7:$F$22)=1,OR(AND(E$121&gt;='Mapa de férias'!$E$28,E$121&lt;='Mapa de férias'!$F$28),AND(E$121&gt;='Mapa de férias'!$G$28,E$121&lt;='Mapa de férias'!$H$28),AND(E$121&gt;='Mapa de férias'!$I$28,E$121&lt;='Mapa de férias'!$J$28))),"F",""))</f>
        <v/>
      </c>
      <c r="F141" s="44">
        <f>IF(OR($B141="",F$121=""),"",IF(AND(NETWORKDAYS(F$121,F$121,'Feriados'!$F$7:$F$22)=1,OR(AND(F$121&gt;='Mapa de férias'!$E$28,F$121&lt;='Mapa de férias'!$F$28),AND(F$121&gt;='Mapa de férias'!$G$28,F$121&lt;='Mapa de férias'!$H$28),AND(F$121&gt;='Mapa de férias'!$I$28,F$121&lt;='Mapa de férias'!$J$28))),"F",""))</f>
        <v/>
      </c>
      <c r="G141" s="44">
        <f>IF(OR($B141="",G$121=""),"",IF(AND(NETWORKDAYS(G$121,G$121,'Feriados'!$F$7:$F$22)=1,OR(AND(G$121&gt;='Mapa de férias'!$E$28,G$121&lt;='Mapa de férias'!$F$28),AND(G$121&gt;='Mapa de férias'!$G$28,G$121&lt;='Mapa de férias'!$H$28),AND(G$121&gt;='Mapa de férias'!$I$28,G$121&lt;='Mapa de férias'!$J$28))),"F",""))</f>
        <v/>
      </c>
      <c r="H141" s="44">
        <f>IF(OR($B141="",H$121=""),"",IF(AND(NETWORKDAYS(H$121,H$121,'Feriados'!$F$7:$F$22)=1,OR(AND(H$121&gt;='Mapa de férias'!$E$28,H$121&lt;='Mapa de férias'!$F$28),AND(H$121&gt;='Mapa de férias'!$G$28,H$121&lt;='Mapa de férias'!$H$28),AND(H$121&gt;='Mapa de férias'!$I$28,H$121&lt;='Mapa de férias'!$J$28))),"F",""))</f>
        <v/>
      </c>
      <c r="I141" s="44">
        <f>IF(OR($B141="",I$121=""),"",IF(AND(NETWORKDAYS(I$121,I$121,'Feriados'!$F$7:$F$22)=1,OR(AND(I$121&gt;='Mapa de férias'!$E$28,I$121&lt;='Mapa de férias'!$F$28),AND(I$121&gt;='Mapa de férias'!$G$28,I$121&lt;='Mapa de férias'!$H$28),AND(I$121&gt;='Mapa de férias'!$I$28,I$121&lt;='Mapa de férias'!$J$28))),"F",""))</f>
        <v/>
      </c>
      <c r="J141" s="44">
        <f>IF(OR($B141="",J$121=""),"",IF(AND(NETWORKDAYS(J$121,J$121,'Feriados'!$F$7:$F$22)=1,OR(AND(J$121&gt;='Mapa de férias'!$E$28,J$121&lt;='Mapa de férias'!$F$28),AND(J$121&gt;='Mapa de férias'!$G$28,J$121&lt;='Mapa de férias'!$H$28),AND(J$121&gt;='Mapa de férias'!$I$28,J$121&lt;='Mapa de férias'!$J$28))),"F",""))</f>
        <v/>
      </c>
      <c r="K141" s="44">
        <f>IF(OR($B141="",K$121=""),"",IF(AND(NETWORKDAYS(K$121,K$121,'Feriados'!$F$7:$F$22)=1,OR(AND(K$121&gt;='Mapa de férias'!$E$28,K$121&lt;='Mapa de férias'!$F$28),AND(K$121&gt;='Mapa de férias'!$G$28,K$121&lt;='Mapa de férias'!$H$28),AND(K$121&gt;='Mapa de férias'!$I$28,K$121&lt;='Mapa de férias'!$J$28))),"F",""))</f>
        <v/>
      </c>
      <c r="L141" s="44">
        <f>IF(OR($B141="",L$121=""),"",IF(AND(NETWORKDAYS(L$121,L$121,'Feriados'!$F$7:$F$22)=1,OR(AND(L$121&gt;='Mapa de férias'!$E$28,L$121&lt;='Mapa de férias'!$F$28),AND(L$121&gt;='Mapa de férias'!$G$28,L$121&lt;='Mapa de férias'!$H$28),AND(L$121&gt;='Mapa de férias'!$I$28,L$121&lt;='Mapa de férias'!$J$28))),"F",""))</f>
        <v/>
      </c>
      <c r="M141" s="44">
        <f>IF(OR($B141="",M$121=""),"",IF(AND(NETWORKDAYS(M$121,M$121,'Feriados'!$F$7:$F$22)=1,OR(AND(M$121&gt;='Mapa de férias'!$E$28,M$121&lt;='Mapa de férias'!$F$28),AND(M$121&gt;='Mapa de férias'!$G$28,M$121&lt;='Mapa de férias'!$H$28),AND(M$121&gt;='Mapa de férias'!$I$28,M$121&lt;='Mapa de férias'!$J$28))),"F",""))</f>
        <v/>
      </c>
      <c r="N141" s="44">
        <f>IF(OR($B141="",N$121=""),"",IF(AND(NETWORKDAYS(N$121,N$121,'Feriados'!$F$7:$F$22)=1,OR(AND(N$121&gt;='Mapa de férias'!$E$28,N$121&lt;='Mapa de férias'!$F$28),AND(N$121&gt;='Mapa de férias'!$G$28,N$121&lt;='Mapa de férias'!$H$28),AND(N$121&gt;='Mapa de férias'!$I$28,N$121&lt;='Mapa de férias'!$J$28))),"F",""))</f>
        <v/>
      </c>
      <c r="O141" s="44">
        <f>IF(OR($B141="",O$121=""),"",IF(AND(NETWORKDAYS(O$121,O$121,'Feriados'!$F$7:$F$22)=1,OR(AND(O$121&gt;='Mapa de férias'!$E$28,O$121&lt;='Mapa de férias'!$F$28),AND(O$121&gt;='Mapa de férias'!$G$28,O$121&lt;='Mapa de férias'!$H$28),AND(O$121&gt;='Mapa de férias'!$I$28,O$121&lt;='Mapa de férias'!$J$28))),"F",""))</f>
        <v/>
      </c>
      <c r="P141" s="44">
        <f>IF(OR($B141="",P$121=""),"",IF(AND(NETWORKDAYS(P$121,P$121,'Feriados'!$F$7:$F$22)=1,OR(AND(P$121&gt;='Mapa de férias'!$E$28,P$121&lt;='Mapa de férias'!$F$28),AND(P$121&gt;='Mapa de férias'!$G$28,P$121&lt;='Mapa de férias'!$H$28),AND(P$121&gt;='Mapa de férias'!$I$28,P$121&lt;='Mapa de férias'!$J$28))),"F",""))</f>
        <v/>
      </c>
      <c r="Q141" s="44">
        <f>IF(OR($B141="",Q$121=""),"",IF(AND(NETWORKDAYS(Q$121,Q$121,'Feriados'!$F$7:$F$22)=1,OR(AND(Q$121&gt;='Mapa de férias'!$E$28,Q$121&lt;='Mapa de férias'!$F$28),AND(Q$121&gt;='Mapa de férias'!$G$28,Q$121&lt;='Mapa de férias'!$H$28),AND(Q$121&gt;='Mapa de férias'!$I$28,Q$121&lt;='Mapa de férias'!$J$28))),"F",""))</f>
        <v/>
      </c>
      <c r="R141" s="44">
        <f>IF(OR($B141="",R$121=""),"",IF(AND(NETWORKDAYS(R$121,R$121,'Feriados'!$F$7:$F$22)=1,OR(AND(R$121&gt;='Mapa de férias'!$E$28,R$121&lt;='Mapa de férias'!$F$28),AND(R$121&gt;='Mapa de férias'!$G$28,R$121&lt;='Mapa de férias'!$H$28),AND(R$121&gt;='Mapa de férias'!$I$28,R$121&lt;='Mapa de férias'!$J$28))),"F",""))</f>
        <v/>
      </c>
      <c r="S141" s="44">
        <f>IF(OR($B141="",S$121=""),"",IF(AND(NETWORKDAYS(S$121,S$121,'Feriados'!$F$7:$F$22)=1,OR(AND(S$121&gt;='Mapa de férias'!$E$28,S$121&lt;='Mapa de férias'!$F$28),AND(S$121&gt;='Mapa de férias'!$G$28,S$121&lt;='Mapa de férias'!$H$28),AND(S$121&gt;='Mapa de férias'!$I$28,S$121&lt;='Mapa de férias'!$J$28))),"F",""))</f>
        <v/>
      </c>
      <c r="T141" s="44">
        <f>IF(OR($B141="",T$121=""),"",IF(AND(NETWORKDAYS(T$121,T$121,'Feriados'!$F$7:$F$22)=1,OR(AND(T$121&gt;='Mapa de férias'!$E$28,T$121&lt;='Mapa de férias'!$F$28),AND(T$121&gt;='Mapa de férias'!$G$28,T$121&lt;='Mapa de férias'!$H$28),AND(T$121&gt;='Mapa de férias'!$I$28,T$121&lt;='Mapa de férias'!$J$28))),"F",""))</f>
        <v/>
      </c>
      <c r="U141" s="44">
        <f>IF(OR($B141="",U$121=""),"",IF(AND(NETWORKDAYS(U$121,U$121,'Feriados'!$F$7:$F$22)=1,OR(AND(U$121&gt;='Mapa de férias'!$E$28,U$121&lt;='Mapa de férias'!$F$28),AND(U$121&gt;='Mapa de férias'!$G$28,U$121&lt;='Mapa de férias'!$H$28),AND(U$121&gt;='Mapa de férias'!$I$28,U$121&lt;='Mapa de férias'!$J$28))),"F",""))</f>
        <v/>
      </c>
      <c r="V141" s="44">
        <f>IF(OR($B141="",V$121=""),"",IF(AND(NETWORKDAYS(V$121,V$121,'Feriados'!$F$7:$F$22)=1,OR(AND(V$121&gt;='Mapa de férias'!$E$28,V$121&lt;='Mapa de férias'!$F$28),AND(V$121&gt;='Mapa de férias'!$G$28,V$121&lt;='Mapa de férias'!$H$28),AND(V$121&gt;='Mapa de férias'!$I$28,V$121&lt;='Mapa de férias'!$J$28))),"F",""))</f>
        <v/>
      </c>
      <c r="W141" s="44">
        <f>IF(OR($B141="",W$121=""),"",IF(AND(NETWORKDAYS(W$121,W$121,'Feriados'!$F$7:$F$22)=1,OR(AND(W$121&gt;='Mapa de férias'!$E$28,W$121&lt;='Mapa de férias'!$F$28),AND(W$121&gt;='Mapa de férias'!$G$28,W$121&lt;='Mapa de férias'!$H$28),AND(W$121&gt;='Mapa de férias'!$I$28,W$121&lt;='Mapa de férias'!$J$28))),"F",""))</f>
        <v/>
      </c>
      <c r="X141" s="44">
        <f>IF(OR($B141="",X$121=""),"",IF(AND(NETWORKDAYS(X$121,X$121,'Feriados'!$F$7:$F$22)=1,OR(AND(X$121&gt;='Mapa de férias'!$E$28,X$121&lt;='Mapa de férias'!$F$28),AND(X$121&gt;='Mapa de férias'!$G$28,X$121&lt;='Mapa de férias'!$H$28),AND(X$121&gt;='Mapa de férias'!$I$28,X$121&lt;='Mapa de férias'!$J$28))),"F",""))</f>
        <v/>
      </c>
      <c r="Y141" s="44">
        <f>IF(OR($B141="",Y$121=""),"",IF(AND(NETWORKDAYS(Y$121,Y$121,'Feriados'!$F$7:$F$22)=1,OR(AND(Y$121&gt;='Mapa de férias'!$E$28,Y$121&lt;='Mapa de férias'!$F$28),AND(Y$121&gt;='Mapa de férias'!$G$28,Y$121&lt;='Mapa de férias'!$H$28),AND(Y$121&gt;='Mapa de férias'!$I$28,Y$121&lt;='Mapa de férias'!$J$28))),"F",""))</f>
        <v/>
      </c>
      <c r="Z141" s="44">
        <f>IF(OR($B141="",Z$121=""),"",IF(AND(NETWORKDAYS(Z$121,Z$121,'Feriados'!$F$7:$F$22)=1,OR(AND(Z$121&gt;='Mapa de férias'!$E$28,Z$121&lt;='Mapa de férias'!$F$28),AND(Z$121&gt;='Mapa de férias'!$G$28,Z$121&lt;='Mapa de férias'!$H$28),AND(Z$121&gt;='Mapa de férias'!$I$28,Z$121&lt;='Mapa de férias'!$J$28))),"F",""))</f>
        <v/>
      </c>
      <c r="AA141" s="44">
        <f>IF(OR($B141="",AA$121=""),"",IF(AND(NETWORKDAYS(AA$121,AA$121,'Feriados'!$F$7:$F$22)=1,OR(AND(AA$121&gt;='Mapa de férias'!$E$28,AA$121&lt;='Mapa de férias'!$F$28),AND(AA$121&gt;='Mapa de férias'!$G$28,AA$121&lt;='Mapa de férias'!$H$28),AND(AA$121&gt;='Mapa de férias'!$I$28,AA$121&lt;='Mapa de férias'!$J$28))),"F",""))</f>
        <v/>
      </c>
      <c r="AB141" s="44">
        <f>IF(OR($B141="",AB$121=""),"",IF(AND(NETWORKDAYS(AB$121,AB$121,'Feriados'!$F$7:$F$22)=1,OR(AND(AB$121&gt;='Mapa de férias'!$E$28,AB$121&lt;='Mapa de férias'!$F$28),AND(AB$121&gt;='Mapa de férias'!$G$28,AB$121&lt;='Mapa de férias'!$H$28),AND(AB$121&gt;='Mapa de férias'!$I$28,AB$121&lt;='Mapa de férias'!$J$28))),"F",""))</f>
        <v/>
      </c>
      <c r="AC141" s="44">
        <f>IF(OR($B141="",AC$121=""),"",IF(AND(NETWORKDAYS(AC$121,AC$121,'Feriados'!$F$7:$F$22)=1,OR(AND(AC$121&gt;='Mapa de férias'!$E$28,AC$121&lt;='Mapa de férias'!$F$28),AND(AC$121&gt;='Mapa de férias'!$G$28,AC$121&lt;='Mapa de férias'!$H$28),AND(AC$121&gt;='Mapa de férias'!$I$28,AC$121&lt;='Mapa de férias'!$J$28))),"F",""))</f>
        <v/>
      </c>
      <c r="AD141" s="44">
        <f>IF(OR($B141="",AD$121=""),"",IF(AND(NETWORKDAYS(AD$121,AD$121,'Feriados'!$F$7:$F$22)=1,OR(AND(AD$121&gt;='Mapa de férias'!$E$28,AD$121&lt;='Mapa de férias'!$F$28),AND(AD$121&gt;='Mapa de férias'!$G$28,AD$121&lt;='Mapa de férias'!$H$28),AND(AD$121&gt;='Mapa de férias'!$I$28,AD$121&lt;='Mapa de férias'!$J$28))),"F",""))</f>
        <v/>
      </c>
      <c r="AE141" s="44">
        <f>IF(OR($B141="",AE$121=""),"",IF(AND(NETWORKDAYS(AE$121,AE$121,'Feriados'!$F$7:$F$22)=1,OR(AND(AE$121&gt;='Mapa de férias'!$E$28,AE$121&lt;='Mapa de férias'!$F$28),AND(AE$121&gt;='Mapa de férias'!$G$28,AE$121&lt;='Mapa de férias'!$H$28),AND(AE$121&gt;='Mapa de férias'!$I$28,AE$121&lt;='Mapa de férias'!$J$28))),"F",""))</f>
        <v/>
      </c>
      <c r="AF141" s="44">
        <f>IF(OR($B141="",AF$121=""),"",IF(AND(NETWORKDAYS(AF$121,AF$121,'Feriados'!$F$7:$F$22)=1,OR(AND(AF$121&gt;='Mapa de férias'!$E$28,AF$121&lt;='Mapa de férias'!$F$28),AND(AF$121&gt;='Mapa de férias'!$G$28,AF$121&lt;='Mapa de férias'!$H$28),AND(AF$121&gt;='Mapa de férias'!$I$28,AF$121&lt;='Mapa de férias'!$J$28))),"F",""))</f>
        <v/>
      </c>
      <c r="AG141" s="44">
        <f>IF(OR($B141="",AG$121=""),"",IF(AND(NETWORKDAYS(AG$121,AG$121,'Feriados'!$F$7:$F$22)=1,OR(AND(AG$121&gt;='Mapa de férias'!$E$28,AG$121&lt;='Mapa de férias'!$F$28),AND(AG$121&gt;='Mapa de férias'!$G$28,AG$121&lt;='Mapa de férias'!$H$28),AND(AG$121&gt;='Mapa de férias'!$I$28,AG$121&lt;='Mapa de férias'!$J$28))),"F",""))</f>
        <v/>
      </c>
      <c r="AH141" s="45">
        <f>IF($B141="","",COUNTIF(C141:AG141,"F"))</f>
        <v/>
      </c>
    </row>
    <row r="142" ht="15" customHeight="1">
      <c r="A142" s="42" t="n">
        <v>20</v>
      </c>
      <c r="B142" s="43">
        <f>IF('Mapa de férias'!$B$29="","",'Mapa de férias'!$B$29)</f>
        <v/>
      </c>
      <c r="C142" s="44">
        <f>IF(OR($B142="",C$121=""),"",IF(AND(NETWORKDAYS(C$121,C$121,'Feriados'!$F$7:$F$22)=1,OR(AND(C$121&gt;='Mapa de férias'!$E$29,C$121&lt;='Mapa de férias'!$F$29),AND(C$121&gt;='Mapa de férias'!$G$29,C$121&lt;='Mapa de férias'!$H$29),AND(C$121&gt;='Mapa de férias'!$I$29,C$121&lt;='Mapa de férias'!$J$29))),"F",""))</f>
        <v/>
      </c>
      <c r="D142" s="44">
        <f>IF(OR($B142="",D$121=""),"",IF(AND(NETWORKDAYS(D$121,D$121,'Feriados'!$F$7:$F$22)=1,OR(AND(D$121&gt;='Mapa de férias'!$E$29,D$121&lt;='Mapa de férias'!$F$29),AND(D$121&gt;='Mapa de férias'!$G$29,D$121&lt;='Mapa de férias'!$H$29),AND(D$121&gt;='Mapa de férias'!$I$29,D$121&lt;='Mapa de férias'!$J$29))),"F",""))</f>
        <v/>
      </c>
      <c r="E142" s="44">
        <f>IF(OR($B142="",E$121=""),"",IF(AND(NETWORKDAYS(E$121,E$121,'Feriados'!$F$7:$F$22)=1,OR(AND(E$121&gt;='Mapa de férias'!$E$29,E$121&lt;='Mapa de férias'!$F$29),AND(E$121&gt;='Mapa de férias'!$G$29,E$121&lt;='Mapa de férias'!$H$29),AND(E$121&gt;='Mapa de férias'!$I$29,E$121&lt;='Mapa de férias'!$J$29))),"F",""))</f>
        <v/>
      </c>
      <c r="F142" s="44">
        <f>IF(OR($B142="",F$121=""),"",IF(AND(NETWORKDAYS(F$121,F$121,'Feriados'!$F$7:$F$22)=1,OR(AND(F$121&gt;='Mapa de férias'!$E$29,F$121&lt;='Mapa de férias'!$F$29),AND(F$121&gt;='Mapa de férias'!$G$29,F$121&lt;='Mapa de férias'!$H$29),AND(F$121&gt;='Mapa de férias'!$I$29,F$121&lt;='Mapa de férias'!$J$29))),"F",""))</f>
        <v/>
      </c>
      <c r="G142" s="44">
        <f>IF(OR($B142="",G$121=""),"",IF(AND(NETWORKDAYS(G$121,G$121,'Feriados'!$F$7:$F$22)=1,OR(AND(G$121&gt;='Mapa de férias'!$E$29,G$121&lt;='Mapa de férias'!$F$29),AND(G$121&gt;='Mapa de férias'!$G$29,G$121&lt;='Mapa de férias'!$H$29),AND(G$121&gt;='Mapa de férias'!$I$29,G$121&lt;='Mapa de férias'!$J$29))),"F",""))</f>
        <v/>
      </c>
      <c r="H142" s="44">
        <f>IF(OR($B142="",H$121=""),"",IF(AND(NETWORKDAYS(H$121,H$121,'Feriados'!$F$7:$F$22)=1,OR(AND(H$121&gt;='Mapa de férias'!$E$29,H$121&lt;='Mapa de férias'!$F$29),AND(H$121&gt;='Mapa de férias'!$G$29,H$121&lt;='Mapa de férias'!$H$29),AND(H$121&gt;='Mapa de férias'!$I$29,H$121&lt;='Mapa de férias'!$J$29))),"F",""))</f>
        <v/>
      </c>
      <c r="I142" s="44">
        <f>IF(OR($B142="",I$121=""),"",IF(AND(NETWORKDAYS(I$121,I$121,'Feriados'!$F$7:$F$22)=1,OR(AND(I$121&gt;='Mapa de férias'!$E$29,I$121&lt;='Mapa de férias'!$F$29),AND(I$121&gt;='Mapa de férias'!$G$29,I$121&lt;='Mapa de férias'!$H$29),AND(I$121&gt;='Mapa de férias'!$I$29,I$121&lt;='Mapa de férias'!$J$29))),"F",""))</f>
        <v/>
      </c>
      <c r="J142" s="44">
        <f>IF(OR($B142="",J$121=""),"",IF(AND(NETWORKDAYS(J$121,J$121,'Feriados'!$F$7:$F$22)=1,OR(AND(J$121&gt;='Mapa de férias'!$E$29,J$121&lt;='Mapa de férias'!$F$29),AND(J$121&gt;='Mapa de férias'!$G$29,J$121&lt;='Mapa de férias'!$H$29),AND(J$121&gt;='Mapa de férias'!$I$29,J$121&lt;='Mapa de férias'!$J$29))),"F",""))</f>
        <v/>
      </c>
      <c r="K142" s="44">
        <f>IF(OR($B142="",K$121=""),"",IF(AND(NETWORKDAYS(K$121,K$121,'Feriados'!$F$7:$F$22)=1,OR(AND(K$121&gt;='Mapa de férias'!$E$29,K$121&lt;='Mapa de férias'!$F$29),AND(K$121&gt;='Mapa de férias'!$G$29,K$121&lt;='Mapa de férias'!$H$29),AND(K$121&gt;='Mapa de férias'!$I$29,K$121&lt;='Mapa de férias'!$J$29))),"F",""))</f>
        <v/>
      </c>
      <c r="L142" s="44">
        <f>IF(OR($B142="",L$121=""),"",IF(AND(NETWORKDAYS(L$121,L$121,'Feriados'!$F$7:$F$22)=1,OR(AND(L$121&gt;='Mapa de férias'!$E$29,L$121&lt;='Mapa de férias'!$F$29),AND(L$121&gt;='Mapa de férias'!$G$29,L$121&lt;='Mapa de férias'!$H$29),AND(L$121&gt;='Mapa de férias'!$I$29,L$121&lt;='Mapa de férias'!$J$29))),"F",""))</f>
        <v/>
      </c>
      <c r="M142" s="44">
        <f>IF(OR($B142="",M$121=""),"",IF(AND(NETWORKDAYS(M$121,M$121,'Feriados'!$F$7:$F$22)=1,OR(AND(M$121&gt;='Mapa de férias'!$E$29,M$121&lt;='Mapa de férias'!$F$29),AND(M$121&gt;='Mapa de férias'!$G$29,M$121&lt;='Mapa de férias'!$H$29),AND(M$121&gt;='Mapa de férias'!$I$29,M$121&lt;='Mapa de férias'!$J$29))),"F",""))</f>
        <v/>
      </c>
      <c r="N142" s="44">
        <f>IF(OR($B142="",N$121=""),"",IF(AND(NETWORKDAYS(N$121,N$121,'Feriados'!$F$7:$F$22)=1,OR(AND(N$121&gt;='Mapa de férias'!$E$29,N$121&lt;='Mapa de férias'!$F$29),AND(N$121&gt;='Mapa de férias'!$G$29,N$121&lt;='Mapa de férias'!$H$29),AND(N$121&gt;='Mapa de férias'!$I$29,N$121&lt;='Mapa de férias'!$J$29))),"F",""))</f>
        <v/>
      </c>
      <c r="O142" s="44">
        <f>IF(OR($B142="",O$121=""),"",IF(AND(NETWORKDAYS(O$121,O$121,'Feriados'!$F$7:$F$22)=1,OR(AND(O$121&gt;='Mapa de férias'!$E$29,O$121&lt;='Mapa de férias'!$F$29),AND(O$121&gt;='Mapa de férias'!$G$29,O$121&lt;='Mapa de férias'!$H$29),AND(O$121&gt;='Mapa de férias'!$I$29,O$121&lt;='Mapa de férias'!$J$29))),"F",""))</f>
        <v/>
      </c>
      <c r="P142" s="44">
        <f>IF(OR($B142="",P$121=""),"",IF(AND(NETWORKDAYS(P$121,P$121,'Feriados'!$F$7:$F$22)=1,OR(AND(P$121&gt;='Mapa de férias'!$E$29,P$121&lt;='Mapa de férias'!$F$29),AND(P$121&gt;='Mapa de férias'!$G$29,P$121&lt;='Mapa de férias'!$H$29),AND(P$121&gt;='Mapa de férias'!$I$29,P$121&lt;='Mapa de férias'!$J$29))),"F",""))</f>
        <v/>
      </c>
      <c r="Q142" s="44">
        <f>IF(OR($B142="",Q$121=""),"",IF(AND(NETWORKDAYS(Q$121,Q$121,'Feriados'!$F$7:$F$22)=1,OR(AND(Q$121&gt;='Mapa de férias'!$E$29,Q$121&lt;='Mapa de férias'!$F$29),AND(Q$121&gt;='Mapa de férias'!$G$29,Q$121&lt;='Mapa de férias'!$H$29),AND(Q$121&gt;='Mapa de férias'!$I$29,Q$121&lt;='Mapa de férias'!$J$29))),"F",""))</f>
        <v/>
      </c>
      <c r="R142" s="44">
        <f>IF(OR($B142="",R$121=""),"",IF(AND(NETWORKDAYS(R$121,R$121,'Feriados'!$F$7:$F$22)=1,OR(AND(R$121&gt;='Mapa de férias'!$E$29,R$121&lt;='Mapa de férias'!$F$29),AND(R$121&gt;='Mapa de férias'!$G$29,R$121&lt;='Mapa de férias'!$H$29),AND(R$121&gt;='Mapa de férias'!$I$29,R$121&lt;='Mapa de férias'!$J$29))),"F",""))</f>
        <v/>
      </c>
      <c r="S142" s="44">
        <f>IF(OR($B142="",S$121=""),"",IF(AND(NETWORKDAYS(S$121,S$121,'Feriados'!$F$7:$F$22)=1,OR(AND(S$121&gt;='Mapa de férias'!$E$29,S$121&lt;='Mapa de férias'!$F$29),AND(S$121&gt;='Mapa de férias'!$G$29,S$121&lt;='Mapa de férias'!$H$29),AND(S$121&gt;='Mapa de férias'!$I$29,S$121&lt;='Mapa de férias'!$J$29))),"F",""))</f>
        <v/>
      </c>
      <c r="T142" s="44">
        <f>IF(OR($B142="",T$121=""),"",IF(AND(NETWORKDAYS(T$121,T$121,'Feriados'!$F$7:$F$22)=1,OR(AND(T$121&gt;='Mapa de férias'!$E$29,T$121&lt;='Mapa de férias'!$F$29),AND(T$121&gt;='Mapa de férias'!$G$29,T$121&lt;='Mapa de férias'!$H$29),AND(T$121&gt;='Mapa de férias'!$I$29,T$121&lt;='Mapa de férias'!$J$29))),"F",""))</f>
        <v/>
      </c>
      <c r="U142" s="44">
        <f>IF(OR($B142="",U$121=""),"",IF(AND(NETWORKDAYS(U$121,U$121,'Feriados'!$F$7:$F$22)=1,OR(AND(U$121&gt;='Mapa de férias'!$E$29,U$121&lt;='Mapa de férias'!$F$29),AND(U$121&gt;='Mapa de férias'!$G$29,U$121&lt;='Mapa de férias'!$H$29),AND(U$121&gt;='Mapa de férias'!$I$29,U$121&lt;='Mapa de férias'!$J$29))),"F",""))</f>
        <v/>
      </c>
      <c r="V142" s="44">
        <f>IF(OR($B142="",V$121=""),"",IF(AND(NETWORKDAYS(V$121,V$121,'Feriados'!$F$7:$F$22)=1,OR(AND(V$121&gt;='Mapa de férias'!$E$29,V$121&lt;='Mapa de férias'!$F$29),AND(V$121&gt;='Mapa de férias'!$G$29,V$121&lt;='Mapa de férias'!$H$29),AND(V$121&gt;='Mapa de férias'!$I$29,V$121&lt;='Mapa de férias'!$J$29))),"F",""))</f>
        <v/>
      </c>
      <c r="W142" s="44">
        <f>IF(OR($B142="",W$121=""),"",IF(AND(NETWORKDAYS(W$121,W$121,'Feriados'!$F$7:$F$22)=1,OR(AND(W$121&gt;='Mapa de férias'!$E$29,W$121&lt;='Mapa de férias'!$F$29),AND(W$121&gt;='Mapa de férias'!$G$29,W$121&lt;='Mapa de férias'!$H$29),AND(W$121&gt;='Mapa de férias'!$I$29,W$121&lt;='Mapa de férias'!$J$29))),"F",""))</f>
        <v/>
      </c>
      <c r="X142" s="44">
        <f>IF(OR($B142="",X$121=""),"",IF(AND(NETWORKDAYS(X$121,X$121,'Feriados'!$F$7:$F$22)=1,OR(AND(X$121&gt;='Mapa de férias'!$E$29,X$121&lt;='Mapa de férias'!$F$29),AND(X$121&gt;='Mapa de férias'!$G$29,X$121&lt;='Mapa de férias'!$H$29),AND(X$121&gt;='Mapa de férias'!$I$29,X$121&lt;='Mapa de férias'!$J$29))),"F",""))</f>
        <v/>
      </c>
      <c r="Y142" s="44">
        <f>IF(OR($B142="",Y$121=""),"",IF(AND(NETWORKDAYS(Y$121,Y$121,'Feriados'!$F$7:$F$22)=1,OR(AND(Y$121&gt;='Mapa de férias'!$E$29,Y$121&lt;='Mapa de férias'!$F$29),AND(Y$121&gt;='Mapa de férias'!$G$29,Y$121&lt;='Mapa de férias'!$H$29),AND(Y$121&gt;='Mapa de férias'!$I$29,Y$121&lt;='Mapa de férias'!$J$29))),"F",""))</f>
        <v/>
      </c>
      <c r="Z142" s="44">
        <f>IF(OR($B142="",Z$121=""),"",IF(AND(NETWORKDAYS(Z$121,Z$121,'Feriados'!$F$7:$F$22)=1,OR(AND(Z$121&gt;='Mapa de férias'!$E$29,Z$121&lt;='Mapa de férias'!$F$29),AND(Z$121&gt;='Mapa de férias'!$G$29,Z$121&lt;='Mapa de férias'!$H$29),AND(Z$121&gt;='Mapa de férias'!$I$29,Z$121&lt;='Mapa de férias'!$J$29))),"F",""))</f>
        <v/>
      </c>
      <c r="AA142" s="44">
        <f>IF(OR($B142="",AA$121=""),"",IF(AND(NETWORKDAYS(AA$121,AA$121,'Feriados'!$F$7:$F$22)=1,OR(AND(AA$121&gt;='Mapa de férias'!$E$29,AA$121&lt;='Mapa de férias'!$F$29),AND(AA$121&gt;='Mapa de férias'!$G$29,AA$121&lt;='Mapa de férias'!$H$29),AND(AA$121&gt;='Mapa de férias'!$I$29,AA$121&lt;='Mapa de férias'!$J$29))),"F",""))</f>
        <v/>
      </c>
      <c r="AB142" s="44">
        <f>IF(OR($B142="",AB$121=""),"",IF(AND(NETWORKDAYS(AB$121,AB$121,'Feriados'!$F$7:$F$22)=1,OR(AND(AB$121&gt;='Mapa de férias'!$E$29,AB$121&lt;='Mapa de férias'!$F$29),AND(AB$121&gt;='Mapa de férias'!$G$29,AB$121&lt;='Mapa de férias'!$H$29),AND(AB$121&gt;='Mapa de férias'!$I$29,AB$121&lt;='Mapa de férias'!$J$29))),"F",""))</f>
        <v/>
      </c>
      <c r="AC142" s="44">
        <f>IF(OR($B142="",AC$121=""),"",IF(AND(NETWORKDAYS(AC$121,AC$121,'Feriados'!$F$7:$F$22)=1,OR(AND(AC$121&gt;='Mapa de férias'!$E$29,AC$121&lt;='Mapa de férias'!$F$29),AND(AC$121&gt;='Mapa de férias'!$G$29,AC$121&lt;='Mapa de férias'!$H$29),AND(AC$121&gt;='Mapa de férias'!$I$29,AC$121&lt;='Mapa de férias'!$J$29))),"F",""))</f>
        <v/>
      </c>
      <c r="AD142" s="44">
        <f>IF(OR($B142="",AD$121=""),"",IF(AND(NETWORKDAYS(AD$121,AD$121,'Feriados'!$F$7:$F$22)=1,OR(AND(AD$121&gt;='Mapa de férias'!$E$29,AD$121&lt;='Mapa de férias'!$F$29),AND(AD$121&gt;='Mapa de férias'!$G$29,AD$121&lt;='Mapa de férias'!$H$29),AND(AD$121&gt;='Mapa de férias'!$I$29,AD$121&lt;='Mapa de férias'!$J$29))),"F",""))</f>
        <v/>
      </c>
      <c r="AE142" s="44">
        <f>IF(OR($B142="",AE$121=""),"",IF(AND(NETWORKDAYS(AE$121,AE$121,'Feriados'!$F$7:$F$22)=1,OR(AND(AE$121&gt;='Mapa de férias'!$E$29,AE$121&lt;='Mapa de férias'!$F$29),AND(AE$121&gt;='Mapa de férias'!$G$29,AE$121&lt;='Mapa de férias'!$H$29),AND(AE$121&gt;='Mapa de férias'!$I$29,AE$121&lt;='Mapa de férias'!$J$29))),"F",""))</f>
        <v/>
      </c>
      <c r="AF142" s="44">
        <f>IF(OR($B142="",AF$121=""),"",IF(AND(NETWORKDAYS(AF$121,AF$121,'Feriados'!$F$7:$F$22)=1,OR(AND(AF$121&gt;='Mapa de férias'!$E$29,AF$121&lt;='Mapa de férias'!$F$29),AND(AF$121&gt;='Mapa de férias'!$G$29,AF$121&lt;='Mapa de férias'!$H$29),AND(AF$121&gt;='Mapa de férias'!$I$29,AF$121&lt;='Mapa de férias'!$J$29))),"F",""))</f>
        <v/>
      </c>
      <c r="AG142" s="44">
        <f>IF(OR($B142="",AG$121=""),"",IF(AND(NETWORKDAYS(AG$121,AG$121,'Feriados'!$F$7:$F$22)=1,OR(AND(AG$121&gt;='Mapa de férias'!$E$29,AG$121&lt;='Mapa de férias'!$F$29),AND(AG$121&gt;='Mapa de férias'!$G$29,AG$121&lt;='Mapa de férias'!$H$29),AND(AG$121&gt;='Mapa de férias'!$I$29,AG$121&lt;='Mapa de férias'!$J$29))),"F",""))</f>
        <v/>
      </c>
      <c r="AH142" s="45">
        <f>IF($B142="","",COUNTIF(C142:AG142,"F"))</f>
        <v/>
      </c>
    </row>
    <row r="143" ht="10" customHeight="1"/>
    <row r="144" ht="17" customHeight="1">
      <c r="A144" s="37">
        <f>DATE('Mapa de férias'!$C$6,7,1)</f>
        <v/>
      </c>
      <c r="C144" s="38">
        <f>IF(1&gt;DAY(DATE('Mapa de férias'!$C$6,7+1,0)),"",DATE('Mapa de férias'!$C$6,7,1))</f>
        <v/>
      </c>
      <c r="D144" s="38">
        <f>IF(2&gt;DAY(DATE('Mapa de férias'!$C$6,7+1,0)),"",DATE('Mapa de férias'!$C$6,7,2))</f>
        <v/>
      </c>
      <c r="E144" s="38">
        <f>IF(3&gt;DAY(DATE('Mapa de férias'!$C$6,7+1,0)),"",DATE('Mapa de férias'!$C$6,7,3))</f>
        <v/>
      </c>
      <c r="F144" s="38">
        <f>IF(4&gt;DAY(DATE('Mapa de férias'!$C$6,7+1,0)),"",DATE('Mapa de férias'!$C$6,7,4))</f>
        <v/>
      </c>
      <c r="G144" s="38">
        <f>IF(5&gt;DAY(DATE('Mapa de férias'!$C$6,7+1,0)),"",DATE('Mapa de férias'!$C$6,7,5))</f>
        <v/>
      </c>
      <c r="H144" s="38">
        <f>IF(6&gt;DAY(DATE('Mapa de férias'!$C$6,7+1,0)),"",DATE('Mapa de férias'!$C$6,7,6))</f>
        <v/>
      </c>
      <c r="I144" s="38">
        <f>IF(7&gt;DAY(DATE('Mapa de férias'!$C$6,7+1,0)),"",DATE('Mapa de férias'!$C$6,7,7))</f>
        <v/>
      </c>
      <c r="J144" s="38">
        <f>IF(8&gt;DAY(DATE('Mapa de férias'!$C$6,7+1,0)),"",DATE('Mapa de férias'!$C$6,7,8))</f>
        <v/>
      </c>
      <c r="K144" s="38">
        <f>IF(9&gt;DAY(DATE('Mapa de férias'!$C$6,7+1,0)),"",DATE('Mapa de férias'!$C$6,7,9))</f>
        <v/>
      </c>
      <c r="L144" s="38">
        <f>IF(10&gt;DAY(DATE('Mapa de férias'!$C$6,7+1,0)),"",DATE('Mapa de férias'!$C$6,7,10))</f>
        <v/>
      </c>
      <c r="M144" s="38">
        <f>IF(11&gt;DAY(DATE('Mapa de férias'!$C$6,7+1,0)),"",DATE('Mapa de férias'!$C$6,7,11))</f>
        <v/>
      </c>
      <c r="N144" s="38">
        <f>IF(12&gt;DAY(DATE('Mapa de férias'!$C$6,7+1,0)),"",DATE('Mapa de férias'!$C$6,7,12))</f>
        <v/>
      </c>
      <c r="O144" s="38">
        <f>IF(13&gt;DAY(DATE('Mapa de férias'!$C$6,7+1,0)),"",DATE('Mapa de férias'!$C$6,7,13))</f>
        <v/>
      </c>
      <c r="P144" s="38">
        <f>IF(14&gt;DAY(DATE('Mapa de férias'!$C$6,7+1,0)),"",DATE('Mapa de férias'!$C$6,7,14))</f>
        <v/>
      </c>
      <c r="Q144" s="38">
        <f>IF(15&gt;DAY(DATE('Mapa de férias'!$C$6,7+1,0)),"",DATE('Mapa de férias'!$C$6,7,15))</f>
        <v/>
      </c>
      <c r="R144" s="38">
        <f>IF(16&gt;DAY(DATE('Mapa de férias'!$C$6,7+1,0)),"",DATE('Mapa de férias'!$C$6,7,16))</f>
        <v/>
      </c>
      <c r="S144" s="38">
        <f>IF(17&gt;DAY(DATE('Mapa de férias'!$C$6,7+1,0)),"",DATE('Mapa de férias'!$C$6,7,17))</f>
        <v/>
      </c>
      <c r="T144" s="38">
        <f>IF(18&gt;DAY(DATE('Mapa de férias'!$C$6,7+1,0)),"",DATE('Mapa de férias'!$C$6,7,18))</f>
        <v/>
      </c>
      <c r="U144" s="38">
        <f>IF(19&gt;DAY(DATE('Mapa de férias'!$C$6,7+1,0)),"",DATE('Mapa de férias'!$C$6,7,19))</f>
        <v/>
      </c>
      <c r="V144" s="38">
        <f>IF(20&gt;DAY(DATE('Mapa de férias'!$C$6,7+1,0)),"",DATE('Mapa de férias'!$C$6,7,20))</f>
        <v/>
      </c>
      <c r="W144" s="38">
        <f>IF(21&gt;DAY(DATE('Mapa de férias'!$C$6,7+1,0)),"",DATE('Mapa de férias'!$C$6,7,21))</f>
        <v/>
      </c>
      <c r="X144" s="38">
        <f>IF(22&gt;DAY(DATE('Mapa de férias'!$C$6,7+1,0)),"",DATE('Mapa de férias'!$C$6,7,22))</f>
        <v/>
      </c>
      <c r="Y144" s="38">
        <f>IF(23&gt;DAY(DATE('Mapa de férias'!$C$6,7+1,0)),"",DATE('Mapa de férias'!$C$6,7,23))</f>
        <v/>
      </c>
      <c r="Z144" s="38">
        <f>IF(24&gt;DAY(DATE('Mapa de férias'!$C$6,7+1,0)),"",DATE('Mapa de férias'!$C$6,7,24))</f>
        <v/>
      </c>
      <c r="AA144" s="38">
        <f>IF(25&gt;DAY(DATE('Mapa de férias'!$C$6,7+1,0)),"",DATE('Mapa de férias'!$C$6,7,25))</f>
        <v/>
      </c>
      <c r="AB144" s="38">
        <f>IF(26&gt;DAY(DATE('Mapa de férias'!$C$6,7+1,0)),"",DATE('Mapa de férias'!$C$6,7,26))</f>
        <v/>
      </c>
      <c r="AC144" s="38">
        <f>IF(27&gt;DAY(DATE('Mapa de férias'!$C$6,7+1,0)),"",DATE('Mapa de férias'!$C$6,7,27))</f>
        <v/>
      </c>
      <c r="AD144" s="38">
        <f>IF(28&gt;DAY(DATE('Mapa de férias'!$C$6,7+1,0)),"",DATE('Mapa de férias'!$C$6,7,28))</f>
        <v/>
      </c>
      <c r="AE144" s="38">
        <f>IF(29&gt;DAY(DATE('Mapa de férias'!$C$6,7+1,0)),"",DATE('Mapa de férias'!$C$6,7,29))</f>
        <v/>
      </c>
      <c r="AF144" s="38">
        <f>IF(30&gt;DAY(DATE('Mapa de férias'!$C$6,7+1,0)),"",DATE('Mapa de férias'!$C$6,7,30))</f>
        <v/>
      </c>
      <c r="AG144" s="38">
        <f>IF(31&gt;DAY(DATE('Mapa de férias'!$C$6,7+1,0)),"",DATE('Mapa de férias'!$C$6,7,31))</f>
        <v/>
      </c>
      <c r="AH144" s="39" t="inlineStr">
        <is>
          <t>Dias</t>
        </is>
      </c>
    </row>
    <row r="145" ht="12" customHeight="1">
      <c r="C145" s="40">
        <f>IF(C144="","",C144)</f>
        <v/>
      </c>
      <c r="D145" s="40">
        <f>IF(D144="","",D144)</f>
        <v/>
      </c>
      <c r="E145" s="40">
        <f>IF(E144="","",E144)</f>
        <v/>
      </c>
      <c r="F145" s="40">
        <f>IF(F144="","",F144)</f>
        <v/>
      </c>
      <c r="G145" s="40">
        <f>IF(G144="","",G144)</f>
        <v/>
      </c>
      <c r="H145" s="40">
        <f>IF(H144="","",H144)</f>
        <v/>
      </c>
      <c r="I145" s="40">
        <f>IF(I144="","",I144)</f>
        <v/>
      </c>
      <c r="J145" s="40">
        <f>IF(J144="","",J144)</f>
        <v/>
      </c>
      <c r="K145" s="40">
        <f>IF(K144="","",K144)</f>
        <v/>
      </c>
      <c r="L145" s="40">
        <f>IF(L144="","",L144)</f>
        <v/>
      </c>
      <c r="M145" s="40">
        <f>IF(M144="","",M144)</f>
        <v/>
      </c>
      <c r="N145" s="40">
        <f>IF(N144="","",N144)</f>
        <v/>
      </c>
      <c r="O145" s="40">
        <f>IF(O144="","",O144)</f>
        <v/>
      </c>
      <c r="P145" s="40">
        <f>IF(P144="","",P144)</f>
        <v/>
      </c>
      <c r="Q145" s="40">
        <f>IF(Q144="","",Q144)</f>
        <v/>
      </c>
      <c r="R145" s="40">
        <f>IF(R144="","",R144)</f>
        <v/>
      </c>
      <c r="S145" s="40">
        <f>IF(S144="","",S144)</f>
        <v/>
      </c>
      <c r="T145" s="40">
        <f>IF(T144="","",T144)</f>
        <v/>
      </c>
      <c r="U145" s="40">
        <f>IF(U144="","",U144)</f>
        <v/>
      </c>
      <c r="V145" s="40">
        <f>IF(V144="","",V144)</f>
        <v/>
      </c>
      <c r="W145" s="40">
        <f>IF(W144="","",W144)</f>
        <v/>
      </c>
      <c r="X145" s="40">
        <f>IF(X144="","",X144)</f>
        <v/>
      </c>
      <c r="Y145" s="40">
        <f>IF(Y144="","",Y144)</f>
        <v/>
      </c>
      <c r="Z145" s="40">
        <f>IF(Z144="","",Z144)</f>
        <v/>
      </c>
      <c r="AA145" s="40">
        <f>IF(AA144="","",AA144)</f>
        <v/>
      </c>
      <c r="AB145" s="40">
        <f>IF(AB144="","",AB144)</f>
        <v/>
      </c>
      <c r="AC145" s="40">
        <f>IF(AC144="","",AC144)</f>
        <v/>
      </c>
      <c r="AD145" s="40">
        <f>IF(AD144="","",AD144)</f>
        <v/>
      </c>
      <c r="AE145" s="40">
        <f>IF(AE144="","",AE144)</f>
        <v/>
      </c>
      <c r="AF145" s="40">
        <f>IF(AF144="","",AF144)</f>
        <v/>
      </c>
      <c r="AG145" s="40">
        <f>IF(AG144="","",AG144)</f>
        <v/>
      </c>
      <c r="AH145" s="41" t="n"/>
    </row>
    <row r="146" ht="15" customHeight="1">
      <c r="A146" s="42" t="n">
        <v>1</v>
      </c>
      <c r="B146" s="43">
        <f>IF('Mapa de férias'!$B$10="","",'Mapa de férias'!$B$10)</f>
        <v/>
      </c>
      <c r="C146" s="44">
        <f>IF(OR($B146="",C$144=""),"",IF(AND(NETWORKDAYS(C$144,C$144,'Feriados'!$F$7:$F$22)=1,OR(AND(C$144&gt;='Mapa de férias'!$E$10,C$144&lt;='Mapa de férias'!$F$10),AND(C$144&gt;='Mapa de férias'!$G$10,C$144&lt;='Mapa de férias'!$H$10),AND(C$144&gt;='Mapa de férias'!$I$10,C$144&lt;='Mapa de férias'!$J$10))),"F",""))</f>
        <v/>
      </c>
      <c r="D146" s="44">
        <f>IF(OR($B146="",D$144=""),"",IF(AND(NETWORKDAYS(D$144,D$144,'Feriados'!$F$7:$F$22)=1,OR(AND(D$144&gt;='Mapa de férias'!$E$10,D$144&lt;='Mapa de férias'!$F$10),AND(D$144&gt;='Mapa de férias'!$G$10,D$144&lt;='Mapa de férias'!$H$10),AND(D$144&gt;='Mapa de férias'!$I$10,D$144&lt;='Mapa de férias'!$J$10))),"F",""))</f>
        <v/>
      </c>
      <c r="E146" s="44">
        <f>IF(OR($B146="",E$144=""),"",IF(AND(NETWORKDAYS(E$144,E$144,'Feriados'!$F$7:$F$22)=1,OR(AND(E$144&gt;='Mapa de férias'!$E$10,E$144&lt;='Mapa de férias'!$F$10),AND(E$144&gt;='Mapa de férias'!$G$10,E$144&lt;='Mapa de férias'!$H$10),AND(E$144&gt;='Mapa de férias'!$I$10,E$144&lt;='Mapa de férias'!$J$10))),"F",""))</f>
        <v/>
      </c>
      <c r="F146" s="44">
        <f>IF(OR($B146="",F$144=""),"",IF(AND(NETWORKDAYS(F$144,F$144,'Feriados'!$F$7:$F$22)=1,OR(AND(F$144&gt;='Mapa de férias'!$E$10,F$144&lt;='Mapa de férias'!$F$10),AND(F$144&gt;='Mapa de férias'!$G$10,F$144&lt;='Mapa de férias'!$H$10),AND(F$144&gt;='Mapa de férias'!$I$10,F$144&lt;='Mapa de férias'!$J$10))),"F",""))</f>
        <v/>
      </c>
      <c r="G146" s="44">
        <f>IF(OR($B146="",G$144=""),"",IF(AND(NETWORKDAYS(G$144,G$144,'Feriados'!$F$7:$F$22)=1,OR(AND(G$144&gt;='Mapa de férias'!$E$10,G$144&lt;='Mapa de férias'!$F$10),AND(G$144&gt;='Mapa de férias'!$G$10,G$144&lt;='Mapa de férias'!$H$10),AND(G$144&gt;='Mapa de férias'!$I$10,G$144&lt;='Mapa de férias'!$J$10))),"F",""))</f>
        <v/>
      </c>
      <c r="H146" s="44">
        <f>IF(OR($B146="",H$144=""),"",IF(AND(NETWORKDAYS(H$144,H$144,'Feriados'!$F$7:$F$22)=1,OR(AND(H$144&gt;='Mapa de férias'!$E$10,H$144&lt;='Mapa de férias'!$F$10),AND(H$144&gt;='Mapa de férias'!$G$10,H$144&lt;='Mapa de férias'!$H$10),AND(H$144&gt;='Mapa de férias'!$I$10,H$144&lt;='Mapa de férias'!$J$10))),"F",""))</f>
        <v/>
      </c>
      <c r="I146" s="44">
        <f>IF(OR($B146="",I$144=""),"",IF(AND(NETWORKDAYS(I$144,I$144,'Feriados'!$F$7:$F$22)=1,OR(AND(I$144&gt;='Mapa de férias'!$E$10,I$144&lt;='Mapa de férias'!$F$10),AND(I$144&gt;='Mapa de férias'!$G$10,I$144&lt;='Mapa de férias'!$H$10),AND(I$144&gt;='Mapa de férias'!$I$10,I$144&lt;='Mapa de férias'!$J$10))),"F",""))</f>
        <v/>
      </c>
      <c r="J146" s="44">
        <f>IF(OR($B146="",J$144=""),"",IF(AND(NETWORKDAYS(J$144,J$144,'Feriados'!$F$7:$F$22)=1,OR(AND(J$144&gt;='Mapa de férias'!$E$10,J$144&lt;='Mapa de férias'!$F$10),AND(J$144&gt;='Mapa de férias'!$G$10,J$144&lt;='Mapa de férias'!$H$10),AND(J$144&gt;='Mapa de férias'!$I$10,J$144&lt;='Mapa de férias'!$J$10))),"F",""))</f>
        <v/>
      </c>
      <c r="K146" s="44">
        <f>IF(OR($B146="",K$144=""),"",IF(AND(NETWORKDAYS(K$144,K$144,'Feriados'!$F$7:$F$22)=1,OR(AND(K$144&gt;='Mapa de férias'!$E$10,K$144&lt;='Mapa de férias'!$F$10),AND(K$144&gt;='Mapa de férias'!$G$10,K$144&lt;='Mapa de férias'!$H$10),AND(K$144&gt;='Mapa de férias'!$I$10,K$144&lt;='Mapa de férias'!$J$10))),"F",""))</f>
        <v/>
      </c>
      <c r="L146" s="44">
        <f>IF(OR($B146="",L$144=""),"",IF(AND(NETWORKDAYS(L$144,L$144,'Feriados'!$F$7:$F$22)=1,OR(AND(L$144&gt;='Mapa de férias'!$E$10,L$144&lt;='Mapa de férias'!$F$10),AND(L$144&gt;='Mapa de férias'!$G$10,L$144&lt;='Mapa de férias'!$H$10),AND(L$144&gt;='Mapa de férias'!$I$10,L$144&lt;='Mapa de férias'!$J$10))),"F",""))</f>
        <v/>
      </c>
      <c r="M146" s="44">
        <f>IF(OR($B146="",M$144=""),"",IF(AND(NETWORKDAYS(M$144,M$144,'Feriados'!$F$7:$F$22)=1,OR(AND(M$144&gt;='Mapa de férias'!$E$10,M$144&lt;='Mapa de férias'!$F$10),AND(M$144&gt;='Mapa de férias'!$G$10,M$144&lt;='Mapa de férias'!$H$10),AND(M$144&gt;='Mapa de férias'!$I$10,M$144&lt;='Mapa de férias'!$J$10))),"F",""))</f>
        <v/>
      </c>
      <c r="N146" s="44">
        <f>IF(OR($B146="",N$144=""),"",IF(AND(NETWORKDAYS(N$144,N$144,'Feriados'!$F$7:$F$22)=1,OR(AND(N$144&gt;='Mapa de férias'!$E$10,N$144&lt;='Mapa de férias'!$F$10),AND(N$144&gt;='Mapa de férias'!$G$10,N$144&lt;='Mapa de férias'!$H$10),AND(N$144&gt;='Mapa de férias'!$I$10,N$144&lt;='Mapa de férias'!$J$10))),"F",""))</f>
        <v/>
      </c>
      <c r="O146" s="44">
        <f>IF(OR($B146="",O$144=""),"",IF(AND(NETWORKDAYS(O$144,O$144,'Feriados'!$F$7:$F$22)=1,OR(AND(O$144&gt;='Mapa de férias'!$E$10,O$144&lt;='Mapa de férias'!$F$10),AND(O$144&gt;='Mapa de férias'!$G$10,O$144&lt;='Mapa de férias'!$H$10),AND(O$144&gt;='Mapa de férias'!$I$10,O$144&lt;='Mapa de férias'!$J$10))),"F",""))</f>
        <v/>
      </c>
      <c r="P146" s="44">
        <f>IF(OR($B146="",P$144=""),"",IF(AND(NETWORKDAYS(P$144,P$144,'Feriados'!$F$7:$F$22)=1,OR(AND(P$144&gt;='Mapa de férias'!$E$10,P$144&lt;='Mapa de férias'!$F$10),AND(P$144&gt;='Mapa de férias'!$G$10,P$144&lt;='Mapa de férias'!$H$10),AND(P$144&gt;='Mapa de férias'!$I$10,P$144&lt;='Mapa de férias'!$J$10))),"F",""))</f>
        <v/>
      </c>
      <c r="Q146" s="44">
        <f>IF(OR($B146="",Q$144=""),"",IF(AND(NETWORKDAYS(Q$144,Q$144,'Feriados'!$F$7:$F$22)=1,OR(AND(Q$144&gt;='Mapa de férias'!$E$10,Q$144&lt;='Mapa de férias'!$F$10),AND(Q$144&gt;='Mapa de férias'!$G$10,Q$144&lt;='Mapa de férias'!$H$10),AND(Q$144&gt;='Mapa de férias'!$I$10,Q$144&lt;='Mapa de férias'!$J$10))),"F",""))</f>
        <v/>
      </c>
      <c r="R146" s="44">
        <f>IF(OR($B146="",R$144=""),"",IF(AND(NETWORKDAYS(R$144,R$144,'Feriados'!$F$7:$F$22)=1,OR(AND(R$144&gt;='Mapa de férias'!$E$10,R$144&lt;='Mapa de férias'!$F$10),AND(R$144&gt;='Mapa de férias'!$G$10,R$144&lt;='Mapa de férias'!$H$10),AND(R$144&gt;='Mapa de férias'!$I$10,R$144&lt;='Mapa de férias'!$J$10))),"F",""))</f>
        <v/>
      </c>
      <c r="S146" s="44">
        <f>IF(OR($B146="",S$144=""),"",IF(AND(NETWORKDAYS(S$144,S$144,'Feriados'!$F$7:$F$22)=1,OR(AND(S$144&gt;='Mapa de férias'!$E$10,S$144&lt;='Mapa de férias'!$F$10),AND(S$144&gt;='Mapa de férias'!$G$10,S$144&lt;='Mapa de férias'!$H$10),AND(S$144&gt;='Mapa de férias'!$I$10,S$144&lt;='Mapa de férias'!$J$10))),"F",""))</f>
        <v/>
      </c>
      <c r="T146" s="44">
        <f>IF(OR($B146="",T$144=""),"",IF(AND(NETWORKDAYS(T$144,T$144,'Feriados'!$F$7:$F$22)=1,OR(AND(T$144&gt;='Mapa de férias'!$E$10,T$144&lt;='Mapa de férias'!$F$10),AND(T$144&gt;='Mapa de férias'!$G$10,T$144&lt;='Mapa de férias'!$H$10),AND(T$144&gt;='Mapa de férias'!$I$10,T$144&lt;='Mapa de férias'!$J$10))),"F",""))</f>
        <v/>
      </c>
      <c r="U146" s="44">
        <f>IF(OR($B146="",U$144=""),"",IF(AND(NETWORKDAYS(U$144,U$144,'Feriados'!$F$7:$F$22)=1,OR(AND(U$144&gt;='Mapa de férias'!$E$10,U$144&lt;='Mapa de férias'!$F$10),AND(U$144&gt;='Mapa de férias'!$G$10,U$144&lt;='Mapa de férias'!$H$10),AND(U$144&gt;='Mapa de férias'!$I$10,U$144&lt;='Mapa de férias'!$J$10))),"F",""))</f>
        <v/>
      </c>
      <c r="V146" s="44">
        <f>IF(OR($B146="",V$144=""),"",IF(AND(NETWORKDAYS(V$144,V$144,'Feriados'!$F$7:$F$22)=1,OR(AND(V$144&gt;='Mapa de férias'!$E$10,V$144&lt;='Mapa de férias'!$F$10),AND(V$144&gt;='Mapa de férias'!$G$10,V$144&lt;='Mapa de férias'!$H$10),AND(V$144&gt;='Mapa de férias'!$I$10,V$144&lt;='Mapa de férias'!$J$10))),"F",""))</f>
        <v/>
      </c>
      <c r="W146" s="44">
        <f>IF(OR($B146="",W$144=""),"",IF(AND(NETWORKDAYS(W$144,W$144,'Feriados'!$F$7:$F$22)=1,OR(AND(W$144&gt;='Mapa de férias'!$E$10,W$144&lt;='Mapa de férias'!$F$10),AND(W$144&gt;='Mapa de férias'!$G$10,W$144&lt;='Mapa de férias'!$H$10),AND(W$144&gt;='Mapa de férias'!$I$10,W$144&lt;='Mapa de férias'!$J$10))),"F",""))</f>
        <v/>
      </c>
      <c r="X146" s="44">
        <f>IF(OR($B146="",X$144=""),"",IF(AND(NETWORKDAYS(X$144,X$144,'Feriados'!$F$7:$F$22)=1,OR(AND(X$144&gt;='Mapa de férias'!$E$10,X$144&lt;='Mapa de férias'!$F$10),AND(X$144&gt;='Mapa de férias'!$G$10,X$144&lt;='Mapa de férias'!$H$10),AND(X$144&gt;='Mapa de férias'!$I$10,X$144&lt;='Mapa de férias'!$J$10))),"F",""))</f>
        <v/>
      </c>
      <c r="Y146" s="44">
        <f>IF(OR($B146="",Y$144=""),"",IF(AND(NETWORKDAYS(Y$144,Y$144,'Feriados'!$F$7:$F$22)=1,OR(AND(Y$144&gt;='Mapa de férias'!$E$10,Y$144&lt;='Mapa de férias'!$F$10),AND(Y$144&gt;='Mapa de férias'!$G$10,Y$144&lt;='Mapa de férias'!$H$10),AND(Y$144&gt;='Mapa de férias'!$I$10,Y$144&lt;='Mapa de férias'!$J$10))),"F",""))</f>
        <v/>
      </c>
      <c r="Z146" s="44">
        <f>IF(OR($B146="",Z$144=""),"",IF(AND(NETWORKDAYS(Z$144,Z$144,'Feriados'!$F$7:$F$22)=1,OR(AND(Z$144&gt;='Mapa de férias'!$E$10,Z$144&lt;='Mapa de férias'!$F$10),AND(Z$144&gt;='Mapa de férias'!$G$10,Z$144&lt;='Mapa de férias'!$H$10),AND(Z$144&gt;='Mapa de férias'!$I$10,Z$144&lt;='Mapa de férias'!$J$10))),"F",""))</f>
        <v/>
      </c>
      <c r="AA146" s="44">
        <f>IF(OR($B146="",AA$144=""),"",IF(AND(NETWORKDAYS(AA$144,AA$144,'Feriados'!$F$7:$F$22)=1,OR(AND(AA$144&gt;='Mapa de férias'!$E$10,AA$144&lt;='Mapa de férias'!$F$10),AND(AA$144&gt;='Mapa de férias'!$G$10,AA$144&lt;='Mapa de férias'!$H$10),AND(AA$144&gt;='Mapa de férias'!$I$10,AA$144&lt;='Mapa de férias'!$J$10))),"F",""))</f>
        <v/>
      </c>
      <c r="AB146" s="44">
        <f>IF(OR($B146="",AB$144=""),"",IF(AND(NETWORKDAYS(AB$144,AB$144,'Feriados'!$F$7:$F$22)=1,OR(AND(AB$144&gt;='Mapa de férias'!$E$10,AB$144&lt;='Mapa de férias'!$F$10),AND(AB$144&gt;='Mapa de férias'!$G$10,AB$144&lt;='Mapa de férias'!$H$10),AND(AB$144&gt;='Mapa de férias'!$I$10,AB$144&lt;='Mapa de férias'!$J$10))),"F",""))</f>
        <v/>
      </c>
      <c r="AC146" s="44">
        <f>IF(OR($B146="",AC$144=""),"",IF(AND(NETWORKDAYS(AC$144,AC$144,'Feriados'!$F$7:$F$22)=1,OR(AND(AC$144&gt;='Mapa de férias'!$E$10,AC$144&lt;='Mapa de férias'!$F$10),AND(AC$144&gt;='Mapa de férias'!$G$10,AC$144&lt;='Mapa de férias'!$H$10),AND(AC$144&gt;='Mapa de férias'!$I$10,AC$144&lt;='Mapa de férias'!$J$10))),"F",""))</f>
        <v/>
      </c>
      <c r="AD146" s="44">
        <f>IF(OR($B146="",AD$144=""),"",IF(AND(NETWORKDAYS(AD$144,AD$144,'Feriados'!$F$7:$F$22)=1,OR(AND(AD$144&gt;='Mapa de férias'!$E$10,AD$144&lt;='Mapa de férias'!$F$10),AND(AD$144&gt;='Mapa de férias'!$G$10,AD$144&lt;='Mapa de férias'!$H$10),AND(AD$144&gt;='Mapa de férias'!$I$10,AD$144&lt;='Mapa de férias'!$J$10))),"F",""))</f>
        <v/>
      </c>
      <c r="AE146" s="44">
        <f>IF(OR($B146="",AE$144=""),"",IF(AND(NETWORKDAYS(AE$144,AE$144,'Feriados'!$F$7:$F$22)=1,OR(AND(AE$144&gt;='Mapa de férias'!$E$10,AE$144&lt;='Mapa de férias'!$F$10),AND(AE$144&gt;='Mapa de férias'!$G$10,AE$144&lt;='Mapa de férias'!$H$10),AND(AE$144&gt;='Mapa de férias'!$I$10,AE$144&lt;='Mapa de férias'!$J$10))),"F",""))</f>
        <v/>
      </c>
      <c r="AF146" s="44">
        <f>IF(OR($B146="",AF$144=""),"",IF(AND(NETWORKDAYS(AF$144,AF$144,'Feriados'!$F$7:$F$22)=1,OR(AND(AF$144&gt;='Mapa de férias'!$E$10,AF$144&lt;='Mapa de férias'!$F$10),AND(AF$144&gt;='Mapa de férias'!$G$10,AF$144&lt;='Mapa de férias'!$H$10),AND(AF$144&gt;='Mapa de férias'!$I$10,AF$144&lt;='Mapa de férias'!$J$10))),"F",""))</f>
        <v/>
      </c>
      <c r="AG146" s="44">
        <f>IF(OR($B146="",AG$144=""),"",IF(AND(NETWORKDAYS(AG$144,AG$144,'Feriados'!$F$7:$F$22)=1,OR(AND(AG$144&gt;='Mapa de férias'!$E$10,AG$144&lt;='Mapa de férias'!$F$10),AND(AG$144&gt;='Mapa de férias'!$G$10,AG$144&lt;='Mapa de férias'!$H$10),AND(AG$144&gt;='Mapa de férias'!$I$10,AG$144&lt;='Mapa de férias'!$J$10))),"F",""))</f>
        <v/>
      </c>
      <c r="AH146" s="45">
        <f>IF($B146="","",COUNTIF(C146:AG146,"F"))</f>
        <v/>
      </c>
    </row>
    <row r="147" ht="15" customHeight="1">
      <c r="A147" s="42" t="n">
        <v>2</v>
      </c>
      <c r="B147" s="43">
        <f>IF('Mapa de férias'!$B$11="","",'Mapa de férias'!$B$11)</f>
        <v/>
      </c>
      <c r="C147" s="44">
        <f>IF(OR($B147="",C$144=""),"",IF(AND(NETWORKDAYS(C$144,C$144,'Feriados'!$F$7:$F$22)=1,OR(AND(C$144&gt;='Mapa de férias'!$E$11,C$144&lt;='Mapa de férias'!$F$11),AND(C$144&gt;='Mapa de férias'!$G$11,C$144&lt;='Mapa de férias'!$H$11),AND(C$144&gt;='Mapa de férias'!$I$11,C$144&lt;='Mapa de férias'!$J$11))),"F",""))</f>
        <v/>
      </c>
      <c r="D147" s="44">
        <f>IF(OR($B147="",D$144=""),"",IF(AND(NETWORKDAYS(D$144,D$144,'Feriados'!$F$7:$F$22)=1,OR(AND(D$144&gt;='Mapa de férias'!$E$11,D$144&lt;='Mapa de férias'!$F$11),AND(D$144&gt;='Mapa de férias'!$G$11,D$144&lt;='Mapa de férias'!$H$11),AND(D$144&gt;='Mapa de férias'!$I$11,D$144&lt;='Mapa de férias'!$J$11))),"F",""))</f>
        <v/>
      </c>
      <c r="E147" s="44">
        <f>IF(OR($B147="",E$144=""),"",IF(AND(NETWORKDAYS(E$144,E$144,'Feriados'!$F$7:$F$22)=1,OR(AND(E$144&gt;='Mapa de férias'!$E$11,E$144&lt;='Mapa de férias'!$F$11),AND(E$144&gt;='Mapa de férias'!$G$11,E$144&lt;='Mapa de férias'!$H$11),AND(E$144&gt;='Mapa de férias'!$I$11,E$144&lt;='Mapa de férias'!$J$11))),"F",""))</f>
        <v/>
      </c>
      <c r="F147" s="44">
        <f>IF(OR($B147="",F$144=""),"",IF(AND(NETWORKDAYS(F$144,F$144,'Feriados'!$F$7:$F$22)=1,OR(AND(F$144&gt;='Mapa de férias'!$E$11,F$144&lt;='Mapa de férias'!$F$11),AND(F$144&gt;='Mapa de férias'!$G$11,F$144&lt;='Mapa de férias'!$H$11),AND(F$144&gt;='Mapa de férias'!$I$11,F$144&lt;='Mapa de férias'!$J$11))),"F",""))</f>
        <v/>
      </c>
      <c r="G147" s="44">
        <f>IF(OR($B147="",G$144=""),"",IF(AND(NETWORKDAYS(G$144,G$144,'Feriados'!$F$7:$F$22)=1,OR(AND(G$144&gt;='Mapa de férias'!$E$11,G$144&lt;='Mapa de férias'!$F$11),AND(G$144&gt;='Mapa de férias'!$G$11,G$144&lt;='Mapa de férias'!$H$11),AND(G$144&gt;='Mapa de férias'!$I$11,G$144&lt;='Mapa de férias'!$J$11))),"F",""))</f>
        <v/>
      </c>
      <c r="H147" s="44">
        <f>IF(OR($B147="",H$144=""),"",IF(AND(NETWORKDAYS(H$144,H$144,'Feriados'!$F$7:$F$22)=1,OR(AND(H$144&gt;='Mapa de férias'!$E$11,H$144&lt;='Mapa de férias'!$F$11),AND(H$144&gt;='Mapa de férias'!$G$11,H$144&lt;='Mapa de férias'!$H$11),AND(H$144&gt;='Mapa de férias'!$I$11,H$144&lt;='Mapa de férias'!$J$11))),"F",""))</f>
        <v/>
      </c>
      <c r="I147" s="44">
        <f>IF(OR($B147="",I$144=""),"",IF(AND(NETWORKDAYS(I$144,I$144,'Feriados'!$F$7:$F$22)=1,OR(AND(I$144&gt;='Mapa de férias'!$E$11,I$144&lt;='Mapa de férias'!$F$11),AND(I$144&gt;='Mapa de férias'!$G$11,I$144&lt;='Mapa de férias'!$H$11),AND(I$144&gt;='Mapa de férias'!$I$11,I$144&lt;='Mapa de férias'!$J$11))),"F",""))</f>
        <v/>
      </c>
      <c r="J147" s="44">
        <f>IF(OR($B147="",J$144=""),"",IF(AND(NETWORKDAYS(J$144,J$144,'Feriados'!$F$7:$F$22)=1,OR(AND(J$144&gt;='Mapa de férias'!$E$11,J$144&lt;='Mapa de férias'!$F$11),AND(J$144&gt;='Mapa de férias'!$G$11,J$144&lt;='Mapa de férias'!$H$11),AND(J$144&gt;='Mapa de férias'!$I$11,J$144&lt;='Mapa de férias'!$J$11))),"F",""))</f>
        <v/>
      </c>
      <c r="K147" s="44">
        <f>IF(OR($B147="",K$144=""),"",IF(AND(NETWORKDAYS(K$144,K$144,'Feriados'!$F$7:$F$22)=1,OR(AND(K$144&gt;='Mapa de férias'!$E$11,K$144&lt;='Mapa de férias'!$F$11),AND(K$144&gt;='Mapa de férias'!$G$11,K$144&lt;='Mapa de férias'!$H$11),AND(K$144&gt;='Mapa de férias'!$I$11,K$144&lt;='Mapa de férias'!$J$11))),"F",""))</f>
        <v/>
      </c>
      <c r="L147" s="44">
        <f>IF(OR($B147="",L$144=""),"",IF(AND(NETWORKDAYS(L$144,L$144,'Feriados'!$F$7:$F$22)=1,OR(AND(L$144&gt;='Mapa de férias'!$E$11,L$144&lt;='Mapa de férias'!$F$11),AND(L$144&gt;='Mapa de férias'!$G$11,L$144&lt;='Mapa de férias'!$H$11),AND(L$144&gt;='Mapa de férias'!$I$11,L$144&lt;='Mapa de férias'!$J$11))),"F",""))</f>
        <v/>
      </c>
      <c r="M147" s="44">
        <f>IF(OR($B147="",M$144=""),"",IF(AND(NETWORKDAYS(M$144,M$144,'Feriados'!$F$7:$F$22)=1,OR(AND(M$144&gt;='Mapa de férias'!$E$11,M$144&lt;='Mapa de férias'!$F$11),AND(M$144&gt;='Mapa de férias'!$G$11,M$144&lt;='Mapa de férias'!$H$11),AND(M$144&gt;='Mapa de férias'!$I$11,M$144&lt;='Mapa de férias'!$J$11))),"F",""))</f>
        <v/>
      </c>
      <c r="N147" s="44">
        <f>IF(OR($B147="",N$144=""),"",IF(AND(NETWORKDAYS(N$144,N$144,'Feriados'!$F$7:$F$22)=1,OR(AND(N$144&gt;='Mapa de férias'!$E$11,N$144&lt;='Mapa de férias'!$F$11),AND(N$144&gt;='Mapa de férias'!$G$11,N$144&lt;='Mapa de férias'!$H$11),AND(N$144&gt;='Mapa de férias'!$I$11,N$144&lt;='Mapa de férias'!$J$11))),"F",""))</f>
        <v/>
      </c>
      <c r="O147" s="44">
        <f>IF(OR($B147="",O$144=""),"",IF(AND(NETWORKDAYS(O$144,O$144,'Feriados'!$F$7:$F$22)=1,OR(AND(O$144&gt;='Mapa de férias'!$E$11,O$144&lt;='Mapa de férias'!$F$11),AND(O$144&gt;='Mapa de férias'!$G$11,O$144&lt;='Mapa de férias'!$H$11),AND(O$144&gt;='Mapa de férias'!$I$11,O$144&lt;='Mapa de férias'!$J$11))),"F",""))</f>
        <v/>
      </c>
      <c r="P147" s="44">
        <f>IF(OR($B147="",P$144=""),"",IF(AND(NETWORKDAYS(P$144,P$144,'Feriados'!$F$7:$F$22)=1,OR(AND(P$144&gt;='Mapa de férias'!$E$11,P$144&lt;='Mapa de férias'!$F$11),AND(P$144&gt;='Mapa de férias'!$G$11,P$144&lt;='Mapa de férias'!$H$11),AND(P$144&gt;='Mapa de férias'!$I$11,P$144&lt;='Mapa de férias'!$J$11))),"F",""))</f>
        <v/>
      </c>
      <c r="Q147" s="44">
        <f>IF(OR($B147="",Q$144=""),"",IF(AND(NETWORKDAYS(Q$144,Q$144,'Feriados'!$F$7:$F$22)=1,OR(AND(Q$144&gt;='Mapa de férias'!$E$11,Q$144&lt;='Mapa de férias'!$F$11),AND(Q$144&gt;='Mapa de férias'!$G$11,Q$144&lt;='Mapa de férias'!$H$11),AND(Q$144&gt;='Mapa de férias'!$I$11,Q$144&lt;='Mapa de férias'!$J$11))),"F",""))</f>
        <v/>
      </c>
      <c r="R147" s="44">
        <f>IF(OR($B147="",R$144=""),"",IF(AND(NETWORKDAYS(R$144,R$144,'Feriados'!$F$7:$F$22)=1,OR(AND(R$144&gt;='Mapa de férias'!$E$11,R$144&lt;='Mapa de férias'!$F$11),AND(R$144&gt;='Mapa de férias'!$G$11,R$144&lt;='Mapa de férias'!$H$11),AND(R$144&gt;='Mapa de férias'!$I$11,R$144&lt;='Mapa de férias'!$J$11))),"F",""))</f>
        <v/>
      </c>
      <c r="S147" s="44">
        <f>IF(OR($B147="",S$144=""),"",IF(AND(NETWORKDAYS(S$144,S$144,'Feriados'!$F$7:$F$22)=1,OR(AND(S$144&gt;='Mapa de férias'!$E$11,S$144&lt;='Mapa de férias'!$F$11),AND(S$144&gt;='Mapa de férias'!$G$11,S$144&lt;='Mapa de férias'!$H$11),AND(S$144&gt;='Mapa de férias'!$I$11,S$144&lt;='Mapa de férias'!$J$11))),"F",""))</f>
        <v/>
      </c>
      <c r="T147" s="44">
        <f>IF(OR($B147="",T$144=""),"",IF(AND(NETWORKDAYS(T$144,T$144,'Feriados'!$F$7:$F$22)=1,OR(AND(T$144&gt;='Mapa de férias'!$E$11,T$144&lt;='Mapa de férias'!$F$11),AND(T$144&gt;='Mapa de férias'!$G$11,T$144&lt;='Mapa de férias'!$H$11),AND(T$144&gt;='Mapa de férias'!$I$11,T$144&lt;='Mapa de férias'!$J$11))),"F",""))</f>
        <v/>
      </c>
      <c r="U147" s="44">
        <f>IF(OR($B147="",U$144=""),"",IF(AND(NETWORKDAYS(U$144,U$144,'Feriados'!$F$7:$F$22)=1,OR(AND(U$144&gt;='Mapa de férias'!$E$11,U$144&lt;='Mapa de férias'!$F$11),AND(U$144&gt;='Mapa de férias'!$G$11,U$144&lt;='Mapa de férias'!$H$11),AND(U$144&gt;='Mapa de férias'!$I$11,U$144&lt;='Mapa de férias'!$J$11))),"F",""))</f>
        <v/>
      </c>
      <c r="V147" s="44">
        <f>IF(OR($B147="",V$144=""),"",IF(AND(NETWORKDAYS(V$144,V$144,'Feriados'!$F$7:$F$22)=1,OR(AND(V$144&gt;='Mapa de férias'!$E$11,V$144&lt;='Mapa de férias'!$F$11),AND(V$144&gt;='Mapa de férias'!$G$11,V$144&lt;='Mapa de férias'!$H$11),AND(V$144&gt;='Mapa de férias'!$I$11,V$144&lt;='Mapa de férias'!$J$11))),"F",""))</f>
        <v/>
      </c>
      <c r="W147" s="44">
        <f>IF(OR($B147="",W$144=""),"",IF(AND(NETWORKDAYS(W$144,W$144,'Feriados'!$F$7:$F$22)=1,OR(AND(W$144&gt;='Mapa de férias'!$E$11,W$144&lt;='Mapa de férias'!$F$11),AND(W$144&gt;='Mapa de férias'!$G$11,W$144&lt;='Mapa de férias'!$H$11),AND(W$144&gt;='Mapa de férias'!$I$11,W$144&lt;='Mapa de férias'!$J$11))),"F",""))</f>
        <v/>
      </c>
      <c r="X147" s="44">
        <f>IF(OR($B147="",X$144=""),"",IF(AND(NETWORKDAYS(X$144,X$144,'Feriados'!$F$7:$F$22)=1,OR(AND(X$144&gt;='Mapa de férias'!$E$11,X$144&lt;='Mapa de férias'!$F$11),AND(X$144&gt;='Mapa de férias'!$G$11,X$144&lt;='Mapa de férias'!$H$11),AND(X$144&gt;='Mapa de férias'!$I$11,X$144&lt;='Mapa de férias'!$J$11))),"F",""))</f>
        <v/>
      </c>
      <c r="Y147" s="44">
        <f>IF(OR($B147="",Y$144=""),"",IF(AND(NETWORKDAYS(Y$144,Y$144,'Feriados'!$F$7:$F$22)=1,OR(AND(Y$144&gt;='Mapa de férias'!$E$11,Y$144&lt;='Mapa de férias'!$F$11),AND(Y$144&gt;='Mapa de férias'!$G$11,Y$144&lt;='Mapa de férias'!$H$11),AND(Y$144&gt;='Mapa de férias'!$I$11,Y$144&lt;='Mapa de férias'!$J$11))),"F",""))</f>
        <v/>
      </c>
      <c r="Z147" s="44">
        <f>IF(OR($B147="",Z$144=""),"",IF(AND(NETWORKDAYS(Z$144,Z$144,'Feriados'!$F$7:$F$22)=1,OR(AND(Z$144&gt;='Mapa de férias'!$E$11,Z$144&lt;='Mapa de férias'!$F$11),AND(Z$144&gt;='Mapa de férias'!$G$11,Z$144&lt;='Mapa de férias'!$H$11),AND(Z$144&gt;='Mapa de férias'!$I$11,Z$144&lt;='Mapa de férias'!$J$11))),"F",""))</f>
        <v/>
      </c>
      <c r="AA147" s="44">
        <f>IF(OR($B147="",AA$144=""),"",IF(AND(NETWORKDAYS(AA$144,AA$144,'Feriados'!$F$7:$F$22)=1,OR(AND(AA$144&gt;='Mapa de férias'!$E$11,AA$144&lt;='Mapa de férias'!$F$11),AND(AA$144&gt;='Mapa de férias'!$G$11,AA$144&lt;='Mapa de férias'!$H$11),AND(AA$144&gt;='Mapa de férias'!$I$11,AA$144&lt;='Mapa de férias'!$J$11))),"F",""))</f>
        <v/>
      </c>
      <c r="AB147" s="44">
        <f>IF(OR($B147="",AB$144=""),"",IF(AND(NETWORKDAYS(AB$144,AB$144,'Feriados'!$F$7:$F$22)=1,OR(AND(AB$144&gt;='Mapa de férias'!$E$11,AB$144&lt;='Mapa de férias'!$F$11),AND(AB$144&gt;='Mapa de férias'!$G$11,AB$144&lt;='Mapa de férias'!$H$11),AND(AB$144&gt;='Mapa de férias'!$I$11,AB$144&lt;='Mapa de férias'!$J$11))),"F",""))</f>
        <v/>
      </c>
      <c r="AC147" s="44">
        <f>IF(OR($B147="",AC$144=""),"",IF(AND(NETWORKDAYS(AC$144,AC$144,'Feriados'!$F$7:$F$22)=1,OR(AND(AC$144&gt;='Mapa de férias'!$E$11,AC$144&lt;='Mapa de férias'!$F$11),AND(AC$144&gt;='Mapa de férias'!$G$11,AC$144&lt;='Mapa de férias'!$H$11),AND(AC$144&gt;='Mapa de férias'!$I$11,AC$144&lt;='Mapa de férias'!$J$11))),"F",""))</f>
        <v/>
      </c>
      <c r="AD147" s="44">
        <f>IF(OR($B147="",AD$144=""),"",IF(AND(NETWORKDAYS(AD$144,AD$144,'Feriados'!$F$7:$F$22)=1,OR(AND(AD$144&gt;='Mapa de férias'!$E$11,AD$144&lt;='Mapa de férias'!$F$11),AND(AD$144&gt;='Mapa de férias'!$G$11,AD$144&lt;='Mapa de férias'!$H$11),AND(AD$144&gt;='Mapa de férias'!$I$11,AD$144&lt;='Mapa de férias'!$J$11))),"F",""))</f>
        <v/>
      </c>
      <c r="AE147" s="44">
        <f>IF(OR($B147="",AE$144=""),"",IF(AND(NETWORKDAYS(AE$144,AE$144,'Feriados'!$F$7:$F$22)=1,OR(AND(AE$144&gt;='Mapa de férias'!$E$11,AE$144&lt;='Mapa de férias'!$F$11),AND(AE$144&gt;='Mapa de férias'!$G$11,AE$144&lt;='Mapa de férias'!$H$11),AND(AE$144&gt;='Mapa de férias'!$I$11,AE$144&lt;='Mapa de férias'!$J$11))),"F",""))</f>
        <v/>
      </c>
      <c r="AF147" s="44">
        <f>IF(OR($B147="",AF$144=""),"",IF(AND(NETWORKDAYS(AF$144,AF$144,'Feriados'!$F$7:$F$22)=1,OR(AND(AF$144&gt;='Mapa de férias'!$E$11,AF$144&lt;='Mapa de férias'!$F$11),AND(AF$144&gt;='Mapa de férias'!$G$11,AF$144&lt;='Mapa de férias'!$H$11),AND(AF$144&gt;='Mapa de férias'!$I$11,AF$144&lt;='Mapa de férias'!$J$11))),"F",""))</f>
        <v/>
      </c>
      <c r="AG147" s="44">
        <f>IF(OR($B147="",AG$144=""),"",IF(AND(NETWORKDAYS(AG$144,AG$144,'Feriados'!$F$7:$F$22)=1,OR(AND(AG$144&gt;='Mapa de férias'!$E$11,AG$144&lt;='Mapa de férias'!$F$11),AND(AG$144&gt;='Mapa de férias'!$G$11,AG$144&lt;='Mapa de férias'!$H$11),AND(AG$144&gt;='Mapa de férias'!$I$11,AG$144&lt;='Mapa de férias'!$J$11))),"F",""))</f>
        <v/>
      </c>
      <c r="AH147" s="45">
        <f>IF($B147="","",COUNTIF(C147:AG147,"F"))</f>
        <v/>
      </c>
    </row>
    <row r="148" ht="15" customHeight="1">
      <c r="A148" s="42" t="n">
        <v>3</v>
      </c>
      <c r="B148" s="43">
        <f>IF('Mapa de férias'!$B$12="","",'Mapa de férias'!$B$12)</f>
        <v/>
      </c>
      <c r="C148" s="44">
        <f>IF(OR($B148="",C$144=""),"",IF(AND(NETWORKDAYS(C$144,C$144,'Feriados'!$F$7:$F$22)=1,OR(AND(C$144&gt;='Mapa de férias'!$E$12,C$144&lt;='Mapa de férias'!$F$12),AND(C$144&gt;='Mapa de férias'!$G$12,C$144&lt;='Mapa de férias'!$H$12),AND(C$144&gt;='Mapa de férias'!$I$12,C$144&lt;='Mapa de férias'!$J$12))),"F",""))</f>
        <v/>
      </c>
      <c r="D148" s="44">
        <f>IF(OR($B148="",D$144=""),"",IF(AND(NETWORKDAYS(D$144,D$144,'Feriados'!$F$7:$F$22)=1,OR(AND(D$144&gt;='Mapa de férias'!$E$12,D$144&lt;='Mapa de férias'!$F$12),AND(D$144&gt;='Mapa de férias'!$G$12,D$144&lt;='Mapa de férias'!$H$12),AND(D$144&gt;='Mapa de férias'!$I$12,D$144&lt;='Mapa de férias'!$J$12))),"F",""))</f>
        <v/>
      </c>
      <c r="E148" s="44">
        <f>IF(OR($B148="",E$144=""),"",IF(AND(NETWORKDAYS(E$144,E$144,'Feriados'!$F$7:$F$22)=1,OR(AND(E$144&gt;='Mapa de férias'!$E$12,E$144&lt;='Mapa de férias'!$F$12),AND(E$144&gt;='Mapa de férias'!$G$12,E$144&lt;='Mapa de férias'!$H$12),AND(E$144&gt;='Mapa de férias'!$I$12,E$144&lt;='Mapa de férias'!$J$12))),"F",""))</f>
        <v/>
      </c>
      <c r="F148" s="44">
        <f>IF(OR($B148="",F$144=""),"",IF(AND(NETWORKDAYS(F$144,F$144,'Feriados'!$F$7:$F$22)=1,OR(AND(F$144&gt;='Mapa de férias'!$E$12,F$144&lt;='Mapa de férias'!$F$12),AND(F$144&gt;='Mapa de férias'!$G$12,F$144&lt;='Mapa de férias'!$H$12),AND(F$144&gt;='Mapa de férias'!$I$12,F$144&lt;='Mapa de férias'!$J$12))),"F",""))</f>
        <v/>
      </c>
      <c r="G148" s="44">
        <f>IF(OR($B148="",G$144=""),"",IF(AND(NETWORKDAYS(G$144,G$144,'Feriados'!$F$7:$F$22)=1,OR(AND(G$144&gt;='Mapa de férias'!$E$12,G$144&lt;='Mapa de férias'!$F$12),AND(G$144&gt;='Mapa de férias'!$G$12,G$144&lt;='Mapa de férias'!$H$12),AND(G$144&gt;='Mapa de férias'!$I$12,G$144&lt;='Mapa de férias'!$J$12))),"F",""))</f>
        <v/>
      </c>
      <c r="H148" s="44">
        <f>IF(OR($B148="",H$144=""),"",IF(AND(NETWORKDAYS(H$144,H$144,'Feriados'!$F$7:$F$22)=1,OR(AND(H$144&gt;='Mapa de férias'!$E$12,H$144&lt;='Mapa de férias'!$F$12),AND(H$144&gt;='Mapa de férias'!$G$12,H$144&lt;='Mapa de férias'!$H$12),AND(H$144&gt;='Mapa de férias'!$I$12,H$144&lt;='Mapa de férias'!$J$12))),"F",""))</f>
        <v/>
      </c>
      <c r="I148" s="44">
        <f>IF(OR($B148="",I$144=""),"",IF(AND(NETWORKDAYS(I$144,I$144,'Feriados'!$F$7:$F$22)=1,OR(AND(I$144&gt;='Mapa de férias'!$E$12,I$144&lt;='Mapa de férias'!$F$12),AND(I$144&gt;='Mapa de férias'!$G$12,I$144&lt;='Mapa de férias'!$H$12),AND(I$144&gt;='Mapa de férias'!$I$12,I$144&lt;='Mapa de férias'!$J$12))),"F",""))</f>
        <v/>
      </c>
      <c r="J148" s="44">
        <f>IF(OR($B148="",J$144=""),"",IF(AND(NETWORKDAYS(J$144,J$144,'Feriados'!$F$7:$F$22)=1,OR(AND(J$144&gt;='Mapa de férias'!$E$12,J$144&lt;='Mapa de férias'!$F$12),AND(J$144&gt;='Mapa de férias'!$G$12,J$144&lt;='Mapa de férias'!$H$12),AND(J$144&gt;='Mapa de férias'!$I$12,J$144&lt;='Mapa de férias'!$J$12))),"F",""))</f>
        <v/>
      </c>
      <c r="K148" s="44">
        <f>IF(OR($B148="",K$144=""),"",IF(AND(NETWORKDAYS(K$144,K$144,'Feriados'!$F$7:$F$22)=1,OR(AND(K$144&gt;='Mapa de férias'!$E$12,K$144&lt;='Mapa de férias'!$F$12),AND(K$144&gt;='Mapa de férias'!$G$12,K$144&lt;='Mapa de férias'!$H$12),AND(K$144&gt;='Mapa de férias'!$I$12,K$144&lt;='Mapa de férias'!$J$12))),"F",""))</f>
        <v/>
      </c>
      <c r="L148" s="44">
        <f>IF(OR($B148="",L$144=""),"",IF(AND(NETWORKDAYS(L$144,L$144,'Feriados'!$F$7:$F$22)=1,OR(AND(L$144&gt;='Mapa de férias'!$E$12,L$144&lt;='Mapa de férias'!$F$12),AND(L$144&gt;='Mapa de férias'!$G$12,L$144&lt;='Mapa de férias'!$H$12),AND(L$144&gt;='Mapa de férias'!$I$12,L$144&lt;='Mapa de férias'!$J$12))),"F",""))</f>
        <v/>
      </c>
      <c r="M148" s="44">
        <f>IF(OR($B148="",M$144=""),"",IF(AND(NETWORKDAYS(M$144,M$144,'Feriados'!$F$7:$F$22)=1,OR(AND(M$144&gt;='Mapa de férias'!$E$12,M$144&lt;='Mapa de férias'!$F$12),AND(M$144&gt;='Mapa de férias'!$G$12,M$144&lt;='Mapa de férias'!$H$12),AND(M$144&gt;='Mapa de férias'!$I$12,M$144&lt;='Mapa de férias'!$J$12))),"F",""))</f>
        <v/>
      </c>
      <c r="N148" s="44">
        <f>IF(OR($B148="",N$144=""),"",IF(AND(NETWORKDAYS(N$144,N$144,'Feriados'!$F$7:$F$22)=1,OR(AND(N$144&gt;='Mapa de férias'!$E$12,N$144&lt;='Mapa de férias'!$F$12),AND(N$144&gt;='Mapa de férias'!$G$12,N$144&lt;='Mapa de férias'!$H$12),AND(N$144&gt;='Mapa de férias'!$I$12,N$144&lt;='Mapa de férias'!$J$12))),"F",""))</f>
        <v/>
      </c>
      <c r="O148" s="44">
        <f>IF(OR($B148="",O$144=""),"",IF(AND(NETWORKDAYS(O$144,O$144,'Feriados'!$F$7:$F$22)=1,OR(AND(O$144&gt;='Mapa de férias'!$E$12,O$144&lt;='Mapa de férias'!$F$12),AND(O$144&gt;='Mapa de férias'!$G$12,O$144&lt;='Mapa de férias'!$H$12),AND(O$144&gt;='Mapa de férias'!$I$12,O$144&lt;='Mapa de férias'!$J$12))),"F",""))</f>
        <v/>
      </c>
      <c r="P148" s="44">
        <f>IF(OR($B148="",P$144=""),"",IF(AND(NETWORKDAYS(P$144,P$144,'Feriados'!$F$7:$F$22)=1,OR(AND(P$144&gt;='Mapa de férias'!$E$12,P$144&lt;='Mapa de férias'!$F$12),AND(P$144&gt;='Mapa de férias'!$G$12,P$144&lt;='Mapa de férias'!$H$12),AND(P$144&gt;='Mapa de férias'!$I$12,P$144&lt;='Mapa de férias'!$J$12))),"F",""))</f>
        <v/>
      </c>
      <c r="Q148" s="44">
        <f>IF(OR($B148="",Q$144=""),"",IF(AND(NETWORKDAYS(Q$144,Q$144,'Feriados'!$F$7:$F$22)=1,OR(AND(Q$144&gt;='Mapa de férias'!$E$12,Q$144&lt;='Mapa de férias'!$F$12),AND(Q$144&gt;='Mapa de férias'!$G$12,Q$144&lt;='Mapa de férias'!$H$12),AND(Q$144&gt;='Mapa de férias'!$I$12,Q$144&lt;='Mapa de férias'!$J$12))),"F",""))</f>
        <v/>
      </c>
      <c r="R148" s="44">
        <f>IF(OR($B148="",R$144=""),"",IF(AND(NETWORKDAYS(R$144,R$144,'Feriados'!$F$7:$F$22)=1,OR(AND(R$144&gt;='Mapa de férias'!$E$12,R$144&lt;='Mapa de férias'!$F$12),AND(R$144&gt;='Mapa de férias'!$G$12,R$144&lt;='Mapa de férias'!$H$12),AND(R$144&gt;='Mapa de férias'!$I$12,R$144&lt;='Mapa de férias'!$J$12))),"F",""))</f>
        <v/>
      </c>
      <c r="S148" s="44">
        <f>IF(OR($B148="",S$144=""),"",IF(AND(NETWORKDAYS(S$144,S$144,'Feriados'!$F$7:$F$22)=1,OR(AND(S$144&gt;='Mapa de férias'!$E$12,S$144&lt;='Mapa de férias'!$F$12),AND(S$144&gt;='Mapa de férias'!$G$12,S$144&lt;='Mapa de férias'!$H$12),AND(S$144&gt;='Mapa de férias'!$I$12,S$144&lt;='Mapa de férias'!$J$12))),"F",""))</f>
        <v/>
      </c>
      <c r="T148" s="44">
        <f>IF(OR($B148="",T$144=""),"",IF(AND(NETWORKDAYS(T$144,T$144,'Feriados'!$F$7:$F$22)=1,OR(AND(T$144&gt;='Mapa de férias'!$E$12,T$144&lt;='Mapa de férias'!$F$12),AND(T$144&gt;='Mapa de férias'!$G$12,T$144&lt;='Mapa de férias'!$H$12),AND(T$144&gt;='Mapa de férias'!$I$12,T$144&lt;='Mapa de férias'!$J$12))),"F",""))</f>
        <v/>
      </c>
      <c r="U148" s="44">
        <f>IF(OR($B148="",U$144=""),"",IF(AND(NETWORKDAYS(U$144,U$144,'Feriados'!$F$7:$F$22)=1,OR(AND(U$144&gt;='Mapa de férias'!$E$12,U$144&lt;='Mapa de férias'!$F$12),AND(U$144&gt;='Mapa de férias'!$G$12,U$144&lt;='Mapa de férias'!$H$12),AND(U$144&gt;='Mapa de férias'!$I$12,U$144&lt;='Mapa de férias'!$J$12))),"F",""))</f>
        <v/>
      </c>
      <c r="V148" s="44">
        <f>IF(OR($B148="",V$144=""),"",IF(AND(NETWORKDAYS(V$144,V$144,'Feriados'!$F$7:$F$22)=1,OR(AND(V$144&gt;='Mapa de férias'!$E$12,V$144&lt;='Mapa de férias'!$F$12),AND(V$144&gt;='Mapa de férias'!$G$12,V$144&lt;='Mapa de férias'!$H$12),AND(V$144&gt;='Mapa de férias'!$I$12,V$144&lt;='Mapa de férias'!$J$12))),"F",""))</f>
        <v/>
      </c>
      <c r="W148" s="44">
        <f>IF(OR($B148="",W$144=""),"",IF(AND(NETWORKDAYS(W$144,W$144,'Feriados'!$F$7:$F$22)=1,OR(AND(W$144&gt;='Mapa de férias'!$E$12,W$144&lt;='Mapa de férias'!$F$12),AND(W$144&gt;='Mapa de férias'!$G$12,W$144&lt;='Mapa de férias'!$H$12),AND(W$144&gt;='Mapa de férias'!$I$12,W$144&lt;='Mapa de férias'!$J$12))),"F",""))</f>
        <v/>
      </c>
      <c r="X148" s="44">
        <f>IF(OR($B148="",X$144=""),"",IF(AND(NETWORKDAYS(X$144,X$144,'Feriados'!$F$7:$F$22)=1,OR(AND(X$144&gt;='Mapa de férias'!$E$12,X$144&lt;='Mapa de férias'!$F$12),AND(X$144&gt;='Mapa de férias'!$G$12,X$144&lt;='Mapa de férias'!$H$12),AND(X$144&gt;='Mapa de férias'!$I$12,X$144&lt;='Mapa de férias'!$J$12))),"F",""))</f>
        <v/>
      </c>
      <c r="Y148" s="44">
        <f>IF(OR($B148="",Y$144=""),"",IF(AND(NETWORKDAYS(Y$144,Y$144,'Feriados'!$F$7:$F$22)=1,OR(AND(Y$144&gt;='Mapa de férias'!$E$12,Y$144&lt;='Mapa de férias'!$F$12),AND(Y$144&gt;='Mapa de férias'!$G$12,Y$144&lt;='Mapa de férias'!$H$12),AND(Y$144&gt;='Mapa de férias'!$I$12,Y$144&lt;='Mapa de férias'!$J$12))),"F",""))</f>
        <v/>
      </c>
      <c r="Z148" s="44">
        <f>IF(OR($B148="",Z$144=""),"",IF(AND(NETWORKDAYS(Z$144,Z$144,'Feriados'!$F$7:$F$22)=1,OR(AND(Z$144&gt;='Mapa de férias'!$E$12,Z$144&lt;='Mapa de férias'!$F$12),AND(Z$144&gt;='Mapa de férias'!$G$12,Z$144&lt;='Mapa de férias'!$H$12),AND(Z$144&gt;='Mapa de férias'!$I$12,Z$144&lt;='Mapa de férias'!$J$12))),"F",""))</f>
        <v/>
      </c>
      <c r="AA148" s="44">
        <f>IF(OR($B148="",AA$144=""),"",IF(AND(NETWORKDAYS(AA$144,AA$144,'Feriados'!$F$7:$F$22)=1,OR(AND(AA$144&gt;='Mapa de férias'!$E$12,AA$144&lt;='Mapa de férias'!$F$12),AND(AA$144&gt;='Mapa de férias'!$G$12,AA$144&lt;='Mapa de férias'!$H$12),AND(AA$144&gt;='Mapa de férias'!$I$12,AA$144&lt;='Mapa de férias'!$J$12))),"F",""))</f>
        <v/>
      </c>
      <c r="AB148" s="44">
        <f>IF(OR($B148="",AB$144=""),"",IF(AND(NETWORKDAYS(AB$144,AB$144,'Feriados'!$F$7:$F$22)=1,OR(AND(AB$144&gt;='Mapa de férias'!$E$12,AB$144&lt;='Mapa de férias'!$F$12),AND(AB$144&gt;='Mapa de férias'!$G$12,AB$144&lt;='Mapa de férias'!$H$12),AND(AB$144&gt;='Mapa de férias'!$I$12,AB$144&lt;='Mapa de férias'!$J$12))),"F",""))</f>
        <v/>
      </c>
      <c r="AC148" s="44">
        <f>IF(OR($B148="",AC$144=""),"",IF(AND(NETWORKDAYS(AC$144,AC$144,'Feriados'!$F$7:$F$22)=1,OR(AND(AC$144&gt;='Mapa de férias'!$E$12,AC$144&lt;='Mapa de férias'!$F$12),AND(AC$144&gt;='Mapa de férias'!$G$12,AC$144&lt;='Mapa de férias'!$H$12),AND(AC$144&gt;='Mapa de férias'!$I$12,AC$144&lt;='Mapa de férias'!$J$12))),"F",""))</f>
        <v/>
      </c>
      <c r="AD148" s="44">
        <f>IF(OR($B148="",AD$144=""),"",IF(AND(NETWORKDAYS(AD$144,AD$144,'Feriados'!$F$7:$F$22)=1,OR(AND(AD$144&gt;='Mapa de férias'!$E$12,AD$144&lt;='Mapa de férias'!$F$12),AND(AD$144&gt;='Mapa de férias'!$G$12,AD$144&lt;='Mapa de férias'!$H$12),AND(AD$144&gt;='Mapa de férias'!$I$12,AD$144&lt;='Mapa de férias'!$J$12))),"F",""))</f>
        <v/>
      </c>
      <c r="AE148" s="44">
        <f>IF(OR($B148="",AE$144=""),"",IF(AND(NETWORKDAYS(AE$144,AE$144,'Feriados'!$F$7:$F$22)=1,OR(AND(AE$144&gt;='Mapa de férias'!$E$12,AE$144&lt;='Mapa de férias'!$F$12),AND(AE$144&gt;='Mapa de férias'!$G$12,AE$144&lt;='Mapa de férias'!$H$12),AND(AE$144&gt;='Mapa de férias'!$I$12,AE$144&lt;='Mapa de férias'!$J$12))),"F",""))</f>
        <v/>
      </c>
      <c r="AF148" s="44">
        <f>IF(OR($B148="",AF$144=""),"",IF(AND(NETWORKDAYS(AF$144,AF$144,'Feriados'!$F$7:$F$22)=1,OR(AND(AF$144&gt;='Mapa de férias'!$E$12,AF$144&lt;='Mapa de férias'!$F$12),AND(AF$144&gt;='Mapa de férias'!$G$12,AF$144&lt;='Mapa de férias'!$H$12),AND(AF$144&gt;='Mapa de férias'!$I$12,AF$144&lt;='Mapa de férias'!$J$12))),"F",""))</f>
        <v/>
      </c>
      <c r="AG148" s="44">
        <f>IF(OR($B148="",AG$144=""),"",IF(AND(NETWORKDAYS(AG$144,AG$144,'Feriados'!$F$7:$F$22)=1,OR(AND(AG$144&gt;='Mapa de férias'!$E$12,AG$144&lt;='Mapa de férias'!$F$12),AND(AG$144&gt;='Mapa de férias'!$G$12,AG$144&lt;='Mapa de férias'!$H$12),AND(AG$144&gt;='Mapa de férias'!$I$12,AG$144&lt;='Mapa de férias'!$J$12))),"F",""))</f>
        <v/>
      </c>
      <c r="AH148" s="45">
        <f>IF($B148="","",COUNTIF(C148:AG148,"F"))</f>
        <v/>
      </c>
    </row>
    <row r="149" ht="15" customHeight="1">
      <c r="A149" s="42" t="n">
        <v>4</v>
      </c>
      <c r="B149" s="43">
        <f>IF('Mapa de férias'!$B$13="","",'Mapa de férias'!$B$13)</f>
        <v/>
      </c>
      <c r="C149" s="44">
        <f>IF(OR($B149="",C$144=""),"",IF(AND(NETWORKDAYS(C$144,C$144,'Feriados'!$F$7:$F$22)=1,OR(AND(C$144&gt;='Mapa de férias'!$E$13,C$144&lt;='Mapa de férias'!$F$13),AND(C$144&gt;='Mapa de férias'!$G$13,C$144&lt;='Mapa de férias'!$H$13),AND(C$144&gt;='Mapa de férias'!$I$13,C$144&lt;='Mapa de férias'!$J$13))),"F",""))</f>
        <v/>
      </c>
      <c r="D149" s="44">
        <f>IF(OR($B149="",D$144=""),"",IF(AND(NETWORKDAYS(D$144,D$144,'Feriados'!$F$7:$F$22)=1,OR(AND(D$144&gt;='Mapa de férias'!$E$13,D$144&lt;='Mapa de férias'!$F$13),AND(D$144&gt;='Mapa de férias'!$G$13,D$144&lt;='Mapa de férias'!$H$13),AND(D$144&gt;='Mapa de férias'!$I$13,D$144&lt;='Mapa de férias'!$J$13))),"F",""))</f>
        <v/>
      </c>
      <c r="E149" s="44">
        <f>IF(OR($B149="",E$144=""),"",IF(AND(NETWORKDAYS(E$144,E$144,'Feriados'!$F$7:$F$22)=1,OR(AND(E$144&gt;='Mapa de férias'!$E$13,E$144&lt;='Mapa de férias'!$F$13),AND(E$144&gt;='Mapa de férias'!$G$13,E$144&lt;='Mapa de férias'!$H$13),AND(E$144&gt;='Mapa de férias'!$I$13,E$144&lt;='Mapa de férias'!$J$13))),"F",""))</f>
        <v/>
      </c>
      <c r="F149" s="44">
        <f>IF(OR($B149="",F$144=""),"",IF(AND(NETWORKDAYS(F$144,F$144,'Feriados'!$F$7:$F$22)=1,OR(AND(F$144&gt;='Mapa de férias'!$E$13,F$144&lt;='Mapa de férias'!$F$13),AND(F$144&gt;='Mapa de férias'!$G$13,F$144&lt;='Mapa de férias'!$H$13),AND(F$144&gt;='Mapa de férias'!$I$13,F$144&lt;='Mapa de férias'!$J$13))),"F",""))</f>
        <v/>
      </c>
      <c r="G149" s="44">
        <f>IF(OR($B149="",G$144=""),"",IF(AND(NETWORKDAYS(G$144,G$144,'Feriados'!$F$7:$F$22)=1,OR(AND(G$144&gt;='Mapa de férias'!$E$13,G$144&lt;='Mapa de férias'!$F$13),AND(G$144&gt;='Mapa de férias'!$G$13,G$144&lt;='Mapa de férias'!$H$13),AND(G$144&gt;='Mapa de férias'!$I$13,G$144&lt;='Mapa de férias'!$J$13))),"F",""))</f>
        <v/>
      </c>
      <c r="H149" s="44">
        <f>IF(OR($B149="",H$144=""),"",IF(AND(NETWORKDAYS(H$144,H$144,'Feriados'!$F$7:$F$22)=1,OR(AND(H$144&gt;='Mapa de férias'!$E$13,H$144&lt;='Mapa de férias'!$F$13),AND(H$144&gt;='Mapa de férias'!$G$13,H$144&lt;='Mapa de férias'!$H$13),AND(H$144&gt;='Mapa de férias'!$I$13,H$144&lt;='Mapa de férias'!$J$13))),"F",""))</f>
        <v/>
      </c>
      <c r="I149" s="44">
        <f>IF(OR($B149="",I$144=""),"",IF(AND(NETWORKDAYS(I$144,I$144,'Feriados'!$F$7:$F$22)=1,OR(AND(I$144&gt;='Mapa de férias'!$E$13,I$144&lt;='Mapa de férias'!$F$13),AND(I$144&gt;='Mapa de férias'!$G$13,I$144&lt;='Mapa de férias'!$H$13),AND(I$144&gt;='Mapa de férias'!$I$13,I$144&lt;='Mapa de férias'!$J$13))),"F",""))</f>
        <v/>
      </c>
      <c r="J149" s="44">
        <f>IF(OR($B149="",J$144=""),"",IF(AND(NETWORKDAYS(J$144,J$144,'Feriados'!$F$7:$F$22)=1,OR(AND(J$144&gt;='Mapa de férias'!$E$13,J$144&lt;='Mapa de férias'!$F$13),AND(J$144&gt;='Mapa de férias'!$G$13,J$144&lt;='Mapa de férias'!$H$13),AND(J$144&gt;='Mapa de férias'!$I$13,J$144&lt;='Mapa de férias'!$J$13))),"F",""))</f>
        <v/>
      </c>
      <c r="K149" s="44">
        <f>IF(OR($B149="",K$144=""),"",IF(AND(NETWORKDAYS(K$144,K$144,'Feriados'!$F$7:$F$22)=1,OR(AND(K$144&gt;='Mapa de férias'!$E$13,K$144&lt;='Mapa de férias'!$F$13),AND(K$144&gt;='Mapa de férias'!$G$13,K$144&lt;='Mapa de férias'!$H$13),AND(K$144&gt;='Mapa de férias'!$I$13,K$144&lt;='Mapa de férias'!$J$13))),"F",""))</f>
        <v/>
      </c>
      <c r="L149" s="44">
        <f>IF(OR($B149="",L$144=""),"",IF(AND(NETWORKDAYS(L$144,L$144,'Feriados'!$F$7:$F$22)=1,OR(AND(L$144&gt;='Mapa de férias'!$E$13,L$144&lt;='Mapa de férias'!$F$13),AND(L$144&gt;='Mapa de férias'!$G$13,L$144&lt;='Mapa de férias'!$H$13),AND(L$144&gt;='Mapa de férias'!$I$13,L$144&lt;='Mapa de férias'!$J$13))),"F",""))</f>
        <v/>
      </c>
      <c r="M149" s="44">
        <f>IF(OR($B149="",M$144=""),"",IF(AND(NETWORKDAYS(M$144,M$144,'Feriados'!$F$7:$F$22)=1,OR(AND(M$144&gt;='Mapa de férias'!$E$13,M$144&lt;='Mapa de férias'!$F$13),AND(M$144&gt;='Mapa de férias'!$G$13,M$144&lt;='Mapa de férias'!$H$13),AND(M$144&gt;='Mapa de férias'!$I$13,M$144&lt;='Mapa de férias'!$J$13))),"F",""))</f>
        <v/>
      </c>
      <c r="N149" s="44">
        <f>IF(OR($B149="",N$144=""),"",IF(AND(NETWORKDAYS(N$144,N$144,'Feriados'!$F$7:$F$22)=1,OR(AND(N$144&gt;='Mapa de férias'!$E$13,N$144&lt;='Mapa de férias'!$F$13),AND(N$144&gt;='Mapa de férias'!$G$13,N$144&lt;='Mapa de férias'!$H$13),AND(N$144&gt;='Mapa de férias'!$I$13,N$144&lt;='Mapa de férias'!$J$13))),"F",""))</f>
        <v/>
      </c>
      <c r="O149" s="44">
        <f>IF(OR($B149="",O$144=""),"",IF(AND(NETWORKDAYS(O$144,O$144,'Feriados'!$F$7:$F$22)=1,OR(AND(O$144&gt;='Mapa de férias'!$E$13,O$144&lt;='Mapa de férias'!$F$13),AND(O$144&gt;='Mapa de férias'!$G$13,O$144&lt;='Mapa de férias'!$H$13),AND(O$144&gt;='Mapa de férias'!$I$13,O$144&lt;='Mapa de férias'!$J$13))),"F",""))</f>
        <v/>
      </c>
      <c r="P149" s="44">
        <f>IF(OR($B149="",P$144=""),"",IF(AND(NETWORKDAYS(P$144,P$144,'Feriados'!$F$7:$F$22)=1,OR(AND(P$144&gt;='Mapa de férias'!$E$13,P$144&lt;='Mapa de férias'!$F$13),AND(P$144&gt;='Mapa de férias'!$G$13,P$144&lt;='Mapa de férias'!$H$13),AND(P$144&gt;='Mapa de férias'!$I$13,P$144&lt;='Mapa de férias'!$J$13))),"F",""))</f>
        <v/>
      </c>
      <c r="Q149" s="44">
        <f>IF(OR($B149="",Q$144=""),"",IF(AND(NETWORKDAYS(Q$144,Q$144,'Feriados'!$F$7:$F$22)=1,OR(AND(Q$144&gt;='Mapa de férias'!$E$13,Q$144&lt;='Mapa de férias'!$F$13),AND(Q$144&gt;='Mapa de férias'!$G$13,Q$144&lt;='Mapa de férias'!$H$13),AND(Q$144&gt;='Mapa de férias'!$I$13,Q$144&lt;='Mapa de férias'!$J$13))),"F",""))</f>
        <v/>
      </c>
      <c r="R149" s="44">
        <f>IF(OR($B149="",R$144=""),"",IF(AND(NETWORKDAYS(R$144,R$144,'Feriados'!$F$7:$F$22)=1,OR(AND(R$144&gt;='Mapa de férias'!$E$13,R$144&lt;='Mapa de férias'!$F$13),AND(R$144&gt;='Mapa de férias'!$G$13,R$144&lt;='Mapa de férias'!$H$13),AND(R$144&gt;='Mapa de férias'!$I$13,R$144&lt;='Mapa de férias'!$J$13))),"F",""))</f>
        <v/>
      </c>
      <c r="S149" s="44">
        <f>IF(OR($B149="",S$144=""),"",IF(AND(NETWORKDAYS(S$144,S$144,'Feriados'!$F$7:$F$22)=1,OR(AND(S$144&gt;='Mapa de férias'!$E$13,S$144&lt;='Mapa de férias'!$F$13),AND(S$144&gt;='Mapa de férias'!$G$13,S$144&lt;='Mapa de férias'!$H$13),AND(S$144&gt;='Mapa de férias'!$I$13,S$144&lt;='Mapa de férias'!$J$13))),"F",""))</f>
        <v/>
      </c>
      <c r="T149" s="44">
        <f>IF(OR($B149="",T$144=""),"",IF(AND(NETWORKDAYS(T$144,T$144,'Feriados'!$F$7:$F$22)=1,OR(AND(T$144&gt;='Mapa de férias'!$E$13,T$144&lt;='Mapa de férias'!$F$13),AND(T$144&gt;='Mapa de férias'!$G$13,T$144&lt;='Mapa de férias'!$H$13),AND(T$144&gt;='Mapa de férias'!$I$13,T$144&lt;='Mapa de férias'!$J$13))),"F",""))</f>
        <v/>
      </c>
      <c r="U149" s="44">
        <f>IF(OR($B149="",U$144=""),"",IF(AND(NETWORKDAYS(U$144,U$144,'Feriados'!$F$7:$F$22)=1,OR(AND(U$144&gt;='Mapa de férias'!$E$13,U$144&lt;='Mapa de férias'!$F$13),AND(U$144&gt;='Mapa de férias'!$G$13,U$144&lt;='Mapa de férias'!$H$13),AND(U$144&gt;='Mapa de férias'!$I$13,U$144&lt;='Mapa de férias'!$J$13))),"F",""))</f>
        <v/>
      </c>
      <c r="V149" s="44">
        <f>IF(OR($B149="",V$144=""),"",IF(AND(NETWORKDAYS(V$144,V$144,'Feriados'!$F$7:$F$22)=1,OR(AND(V$144&gt;='Mapa de férias'!$E$13,V$144&lt;='Mapa de férias'!$F$13),AND(V$144&gt;='Mapa de férias'!$G$13,V$144&lt;='Mapa de férias'!$H$13),AND(V$144&gt;='Mapa de férias'!$I$13,V$144&lt;='Mapa de férias'!$J$13))),"F",""))</f>
        <v/>
      </c>
      <c r="W149" s="44">
        <f>IF(OR($B149="",W$144=""),"",IF(AND(NETWORKDAYS(W$144,W$144,'Feriados'!$F$7:$F$22)=1,OR(AND(W$144&gt;='Mapa de férias'!$E$13,W$144&lt;='Mapa de férias'!$F$13),AND(W$144&gt;='Mapa de férias'!$G$13,W$144&lt;='Mapa de férias'!$H$13),AND(W$144&gt;='Mapa de férias'!$I$13,W$144&lt;='Mapa de férias'!$J$13))),"F",""))</f>
        <v/>
      </c>
      <c r="X149" s="44">
        <f>IF(OR($B149="",X$144=""),"",IF(AND(NETWORKDAYS(X$144,X$144,'Feriados'!$F$7:$F$22)=1,OR(AND(X$144&gt;='Mapa de férias'!$E$13,X$144&lt;='Mapa de férias'!$F$13),AND(X$144&gt;='Mapa de férias'!$G$13,X$144&lt;='Mapa de férias'!$H$13),AND(X$144&gt;='Mapa de férias'!$I$13,X$144&lt;='Mapa de férias'!$J$13))),"F",""))</f>
        <v/>
      </c>
      <c r="Y149" s="44">
        <f>IF(OR($B149="",Y$144=""),"",IF(AND(NETWORKDAYS(Y$144,Y$144,'Feriados'!$F$7:$F$22)=1,OR(AND(Y$144&gt;='Mapa de férias'!$E$13,Y$144&lt;='Mapa de férias'!$F$13),AND(Y$144&gt;='Mapa de férias'!$G$13,Y$144&lt;='Mapa de férias'!$H$13),AND(Y$144&gt;='Mapa de férias'!$I$13,Y$144&lt;='Mapa de férias'!$J$13))),"F",""))</f>
        <v/>
      </c>
      <c r="Z149" s="44">
        <f>IF(OR($B149="",Z$144=""),"",IF(AND(NETWORKDAYS(Z$144,Z$144,'Feriados'!$F$7:$F$22)=1,OR(AND(Z$144&gt;='Mapa de férias'!$E$13,Z$144&lt;='Mapa de férias'!$F$13),AND(Z$144&gt;='Mapa de férias'!$G$13,Z$144&lt;='Mapa de férias'!$H$13),AND(Z$144&gt;='Mapa de férias'!$I$13,Z$144&lt;='Mapa de férias'!$J$13))),"F",""))</f>
        <v/>
      </c>
      <c r="AA149" s="44">
        <f>IF(OR($B149="",AA$144=""),"",IF(AND(NETWORKDAYS(AA$144,AA$144,'Feriados'!$F$7:$F$22)=1,OR(AND(AA$144&gt;='Mapa de férias'!$E$13,AA$144&lt;='Mapa de férias'!$F$13),AND(AA$144&gt;='Mapa de férias'!$G$13,AA$144&lt;='Mapa de férias'!$H$13),AND(AA$144&gt;='Mapa de férias'!$I$13,AA$144&lt;='Mapa de férias'!$J$13))),"F",""))</f>
        <v/>
      </c>
      <c r="AB149" s="44">
        <f>IF(OR($B149="",AB$144=""),"",IF(AND(NETWORKDAYS(AB$144,AB$144,'Feriados'!$F$7:$F$22)=1,OR(AND(AB$144&gt;='Mapa de férias'!$E$13,AB$144&lt;='Mapa de férias'!$F$13),AND(AB$144&gt;='Mapa de férias'!$G$13,AB$144&lt;='Mapa de férias'!$H$13),AND(AB$144&gt;='Mapa de férias'!$I$13,AB$144&lt;='Mapa de férias'!$J$13))),"F",""))</f>
        <v/>
      </c>
      <c r="AC149" s="44">
        <f>IF(OR($B149="",AC$144=""),"",IF(AND(NETWORKDAYS(AC$144,AC$144,'Feriados'!$F$7:$F$22)=1,OR(AND(AC$144&gt;='Mapa de férias'!$E$13,AC$144&lt;='Mapa de férias'!$F$13),AND(AC$144&gt;='Mapa de férias'!$G$13,AC$144&lt;='Mapa de férias'!$H$13),AND(AC$144&gt;='Mapa de férias'!$I$13,AC$144&lt;='Mapa de férias'!$J$13))),"F",""))</f>
        <v/>
      </c>
      <c r="AD149" s="44">
        <f>IF(OR($B149="",AD$144=""),"",IF(AND(NETWORKDAYS(AD$144,AD$144,'Feriados'!$F$7:$F$22)=1,OR(AND(AD$144&gt;='Mapa de férias'!$E$13,AD$144&lt;='Mapa de férias'!$F$13),AND(AD$144&gt;='Mapa de férias'!$G$13,AD$144&lt;='Mapa de férias'!$H$13),AND(AD$144&gt;='Mapa de férias'!$I$13,AD$144&lt;='Mapa de férias'!$J$13))),"F",""))</f>
        <v/>
      </c>
      <c r="AE149" s="44">
        <f>IF(OR($B149="",AE$144=""),"",IF(AND(NETWORKDAYS(AE$144,AE$144,'Feriados'!$F$7:$F$22)=1,OR(AND(AE$144&gt;='Mapa de férias'!$E$13,AE$144&lt;='Mapa de férias'!$F$13),AND(AE$144&gt;='Mapa de férias'!$G$13,AE$144&lt;='Mapa de férias'!$H$13),AND(AE$144&gt;='Mapa de férias'!$I$13,AE$144&lt;='Mapa de férias'!$J$13))),"F",""))</f>
        <v/>
      </c>
      <c r="AF149" s="44">
        <f>IF(OR($B149="",AF$144=""),"",IF(AND(NETWORKDAYS(AF$144,AF$144,'Feriados'!$F$7:$F$22)=1,OR(AND(AF$144&gt;='Mapa de férias'!$E$13,AF$144&lt;='Mapa de férias'!$F$13),AND(AF$144&gt;='Mapa de férias'!$G$13,AF$144&lt;='Mapa de férias'!$H$13),AND(AF$144&gt;='Mapa de férias'!$I$13,AF$144&lt;='Mapa de férias'!$J$13))),"F",""))</f>
        <v/>
      </c>
      <c r="AG149" s="44">
        <f>IF(OR($B149="",AG$144=""),"",IF(AND(NETWORKDAYS(AG$144,AG$144,'Feriados'!$F$7:$F$22)=1,OR(AND(AG$144&gt;='Mapa de férias'!$E$13,AG$144&lt;='Mapa de férias'!$F$13),AND(AG$144&gt;='Mapa de férias'!$G$13,AG$144&lt;='Mapa de férias'!$H$13),AND(AG$144&gt;='Mapa de férias'!$I$13,AG$144&lt;='Mapa de férias'!$J$13))),"F",""))</f>
        <v/>
      </c>
      <c r="AH149" s="45">
        <f>IF($B149="","",COUNTIF(C149:AG149,"F"))</f>
        <v/>
      </c>
    </row>
    <row r="150" ht="15" customHeight="1">
      <c r="A150" s="42" t="n">
        <v>5</v>
      </c>
      <c r="B150" s="43">
        <f>IF('Mapa de férias'!$B$14="","",'Mapa de férias'!$B$14)</f>
        <v/>
      </c>
      <c r="C150" s="44">
        <f>IF(OR($B150="",C$144=""),"",IF(AND(NETWORKDAYS(C$144,C$144,'Feriados'!$F$7:$F$22)=1,OR(AND(C$144&gt;='Mapa de férias'!$E$14,C$144&lt;='Mapa de férias'!$F$14),AND(C$144&gt;='Mapa de férias'!$G$14,C$144&lt;='Mapa de férias'!$H$14),AND(C$144&gt;='Mapa de férias'!$I$14,C$144&lt;='Mapa de férias'!$J$14))),"F",""))</f>
        <v/>
      </c>
      <c r="D150" s="44">
        <f>IF(OR($B150="",D$144=""),"",IF(AND(NETWORKDAYS(D$144,D$144,'Feriados'!$F$7:$F$22)=1,OR(AND(D$144&gt;='Mapa de férias'!$E$14,D$144&lt;='Mapa de férias'!$F$14),AND(D$144&gt;='Mapa de férias'!$G$14,D$144&lt;='Mapa de férias'!$H$14),AND(D$144&gt;='Mapa de férias'!$I$14,D$144&lt;='Mapa de férias'!$J$14))),"F",""))</f>
        <v/>
      </c>
      <c r="E150" s="44">
        <f>IF(OR($B150="",E$144=""),"",IF(AND(NETWORKDAYS(E$144,E$144,'Feriados'!$F$7:$F$22)=1,OR(AND(E$144&gt;='Mapa de férias'!$E$14,E$144&lt;='Mapa de férias'!$F$14),AND(E$144&gt;='Mapa de férias'!$G$14,E$144&lt;='Mapa de férias'!$H$14),AND(E$144&gt;='Mapa de férias'!$I$14,E$144&lt;='Mapa de férias'!$J$14))),"F",""))</f>
        <v/>
      </c>
      <c r="F150" s="44">
        <f>IF(OR($B150="",F$144=""),"",IF(AND(NETWORKDAYS(F$144,F$144,'Feriados'!$F$7:$F$22)=1,OR(AND(F$144&gt;='Mapa de férias'!$E$14,F$144&lt;='Mapa de férias'!$F$14),AND(F$144&gt;='Mapa de férias'!$G$14,F$144&lt;='Mapa de férias'!$H$14),AND(F$144&gt;='Mapa de férias'!$I$14,F$144&lt;='Mapa de férias'!$J$14))),"F",""))</f>
        <v/>
      </c>
      <c r="G150" s="44">
        <f>IF(OR($B150="",G$144=""),"",IF(AND(NETWORKDAYS(G$144,G$144,'Feriados'!$F$7:$F$22)=1,OR(AND(G$144&gt;='Mapa de férias'!$E$14,G$144&lt;='Mapa de férias'!$F$14),AND(G$144&gt;='Mapa de férias'!$G$14,G$144&lt;='Mapa de férias'!$H$14),AND(G$144&gt;='Mapa de férias'!$I$14,G$144&lt;='Mapa de férias'!$J$14))),"F",""))</f>
        <v/>
      </c>
      <c r="H150" s="44">
        <f>IF(OR($B150="",H$144=""),"",IF(AND(NETWORKDAYS(H$144,H$144,'Feriados'!$F$7:$F$22)=1,OR(AND(H$144&gt;='Mapa de férias'!$E$14,H$144&lt;='Mapa de férias'!$F$14),AND(H$144&gt;='Mapa de férias'!$G$14,H$144&lt;='Mapa de férias'!$H$14),AND(H$144&gt;='Mapa de férias'!$I$14,H$144&lt;='Mapa de férias'!$J$14))),"F",""))</f>
        <v/>
      </c>
      <c r="I150" s="44">
        <f>IF(OR($B150="",I$144=""),"",IF(AND(NETWORKDAYS(I$144,I$144,'Feriados'!$F$7:$F$22)=1,OR(AND(I$144&gt;='Mapa de férias'!$E$14,I$144&lt;='Mapa de férias'!$F$14),AND(I$144&gt;='Mapa de férias'!$G$14,I$144&lt;='Mapa de férias'!$H$14),AND(I$144&gt;='Mapa de férias'!$I$14,I$144&lt;='Mapa de férias'!$J$14))),"F",""))</f>
        <v/>
      </c>
      <c r="J150" s="44">
        <f>IF(OR($B150="",J$144=""),"",IF(AND(NETWORKDAYS(J$144,J$144,'Feriados'!$F$7:$F$22)=1,OR(AND(J$144&gt;='Mapa de férias'!$E$14,J$144&lt;='Mapa de férias'!$F$14),AND(J$144&gt;='Mapa de férias'!$G$14,J$144&lt;='Mapa de férias'!$H$14),AND(J$144&gt;='Mapa de férias'!$I$14,J$144&lt;='Mapa de férias'!$J$14))),"F",""))</f>
        <v/>
      </c>
      <c r="K150" s="44">
        <f>IF(OR($B150="",K$144=""),"",IF(AND(NETWORKDAYS(K$144,K$144,'Feriados'!$F$7:$F$22)=1,OR(AND(K$144&gt;='Mapa de férias'!$E$14,K$144&lt;='Mapa de férias'!$F$14),AND(K$144&gt;='Mapa de férias'!$G$14,K$144&lt;='Mapa de férias'!$H$14),AND(K$144&gt;='Mapa de férias'!$I$14,K$144&lt;='Mapa de férias'!$J$14))),"F",""))</f>
        <v/>
      </c>
      <c r="L150" s="44">
        <f>IF(OR($B150="",L$144=""),"",IF(AND(NETWORKDAYS(L$144,L$144,'Feriados'!$F$7:$F$22)=1,OR(AND(L$144&gt;='Mapa de férias'!$E$14,L$144&lt;='Mapa de férias'!$F$14),AND(L$144&gt;='Mapa de férias'!$G$14,L$144&lt;='Mapa de férias'!$H$14),AND(L$144&gt;='Mapa de férias'!$I$14,L$144&lt;='Mapa de férias'!$J$14))),"F",""))</f>
        <v/>
      </c>
      <c r="M150" s="44">
        <f>IF(OR($B150="",M$144=""),"",IF(AND(NETWORKDAYS(M$144,M$144,'Feriados'!$F$7:$F$22)=1,OR(AND(M$144&gt;='Mapa de férias'!$E$14,M$144&lt;='Mapa de férias'!$F$14),AND(M$144&gt;='Mapa de férias'!$G$14,M$144&lt;='Mapa de férias'!$H$14),AND(M$144&gt;='Mapa de férias'!$I$14,M$144&lt;='Mapa de férias'!$J$14))),"F",""))</f>
        <v/>
      </c>
      <c r="N150" s="44">
        <f>IF(OR($B150="",N$144=""),"",IF(AND(NETWORKDAYS(N$144,N$144,'Feriados'!$F$7:$F$22)=1,OR(AND(N$144&gt;='Mapa de férias'!$E$14,N$144&lt;='Mapa de férias'!$F$14),AND(N$144&gt;='Mapa de férias'!$G$14,N$144&lt;='Mapa de férias'!$H$14),AND(N$144&gt;='Mapa de férias'!$I$14,N$144&lt;='Mapa de férias'!$J$14))),"F",""))</f>
        <v/>
      </c>
      <c r="O150" s="44">
        <f>IF(OR($B150="",O$144=""),"",IF(AND(NETWORKDAYS(O$144,O$144,'Feriados'!$F$7:$F$22)=1,OR(AND(O$144&gt;='Mapa de férias'!$E$14,O$144&lt;='Mapa de férias'!$F$14),AND(O$144&gt;='Mapa de férias'!$G$14,O$144&lt;='Mapa de férias'!$H$14),AND(O$144&gt;='Mapa de férias'!$I$14,O$144&lt;='Mapa de férias'!$J$14))),"F",""))</f>
        <v/>
      </c>
      <c r="P150" s="44">
        <f>IF(OR($B150="",P$144=""),"",IF(AND(NETWORKDAYS(P$144,P$144,'Feriados'!$F$7:$F$22)=1,OR(AND(P$144&gt;='Mapa de férias'!$E$14,P$144&lt;='Mapa de férias'!$F$14),AND(P$144&gt;='Mapa de férias'!$G$14,P$144&lt;='Mapa de férias'!$H$14),AND(P$144&gt;='Mapa de férias'!$I$14,P$144&lt;='Mapa de férias'!$J$14))),"F",""))</f>
        <v/>
      </c>
      <c r="Q150" s="44">
        <f>IF(OR($B150="",Q$144=""),"",IF(AND(NETWORKDAYS(Q$144,Q$144,'Feriados'!$F$7:$F$22)=1,OR(AND(Q$144&gt;='Mapa de férias'!$E$14,Q$144&lt;='Mapa de férias'!$F$14),AND(Q$144&gt;='Mapa de férias'!$G$14,Q$144&lt;='Mapa de férias'!$H$14),AND(Q$144&gt;='Mapa de férias'!$I$14,Q$144&lt;='Mapa de férias'!$J$14))),"F",""))</f>
        <v/>
      </c>
      <c r="R150" s="44">
        <f>IF(OR($B150="",R$144=""),"",IF(AND(NETWORKDAYS(R$144,R$144,'Feriados'!$F$7:$F$22)=1,OR(AND(R$144&gt;='Mapa de férias'!$E$14,R$144&lt;='Mapa de férias'!$F$14),AND(R$144&gt;='Mapa de férias'!$G$14,R$144&lt;='Mapa de férias'!$H$14),AND(R$144&gt;='Mapa de férias'!$I$14,R$144&lt;='Mapa de férias'!$J$14))),"F",""))</f>
        <v/>
      </c>
      <c r="S150" s="44">
        <f>IF(OR($B150="",S$144=""),"",IF(AND(NETWORKDAYS(S$144,S$144,'Feriados'!$F$7:$F$22)=1,OR(AND(S$144&gt;='Mapa de férias'!$E$14,S$144&lt;='Mapa de férias'!$F$14),AND(S$144&gt;='Mapa de férias'!$G$14,S$144&lt;='Mapa de férias'!$H$14),AND(S$144&gt;='Mapa de férias'!$I$14,S$144&lt;='Mapa de férias'!$J$14))),"F",""))</f>
        <v/>
      </c>
      <c r="T150" s="44">
        <f>IF(OR($B150="",T$144=""),"",IF(AND(NETWORKDAYS(T$144,T$144,'Feriados'!$F$7:$F$22)=1,OR(AND(T$144&gt;='Mapa de férias'!$E$14,T$144&lt;='Mapa de férias'!$F$14),AND(T$144&gt;='Mapa de férias'!$G$14,T$144&lt;='Mapa de férias'!$H$14),AND(T$144&gt;='Mapa de férias'!$I$14,T$144&lt;='Mapa de férias'!$J$14))),"F",""))</f>
        <v/>
      </c>
      <c r="U150" s="44">
        <f>IF(OR($B150="",U$144=""),"",IF(AND(NETWORKDAYS(U$144,U$144,'Feriados'!$F$7:$F$22)=1,OR(AND(U$144&gt;='Mapa de férias'!$E$14,U$144&lt;='Mapa de férias'!$F$14),AND(U$144&gt;='Mapa de férias'!$G$14,U$144&lt;='Mapa de férias'!$H$14),AND(U$144&gt;='Mapa de férias'!$I$14,U$144&lt;='Mapa de férias'!$J$14))),"F",""))</f>
        <v/>
      </c>
      <c r="V150" s="44">
        <f>IF(OR($B150="",V$144=""),"",IF(AND(NETWORKDAYS(V$144,V$144,'Feriados'!$F$7:$F$22)=1,OR(AND(V$144&gt;='Mapa de férias'!$E$14,V$144&lt;='Mapa de férias'!$F$14),AND(V$144&gt;='Mapa de férias'!$G$14,V$144&lt;='Mapa de férias'!$H$14),AND(V$144&gt;='Mapa de férias'!$I$14,V$144&lt;='Mapa de férias'!$J$14))),"F",""))</f>
        <v/>
      </c>
      <c r="W150" s="44">
        <f>IF(OR($B150="",W$144=""),"",IF(AND(NETWORKDAYS(W$144,W$144,'Feriados'!$F$7:$F$22)=1,OR(AND(W$144&gt;='Mapa de férias'!$E$14,W$144&lt;='Mapa de férias'!$F$14),AND(W$144&gt;='Mapa de férias'!$G$14,W$144&lt;='Mapa de férias'!$H$14),AND(W$144&gt;='Mapa de férias'!$I$14,W$144&lt;='Mapa de férias'!$J$14))),"F",""))</f>
        <v/>
      </c>
      <c r="X150" s="44">
        <f>IF(OR($B150="",X$144=""),"",IF(AND(NETWORKDAYS(X$144,X$144,'Feriados'!$F$7:$F$22)=1,OR(AND(X$144&gt;='Mapa de férias'!$E$14,X$144&lt;='Mapa de férias'!$F$14),AND(X$144&gt;='Mapa de férias'!$G$14,X$144&lt;='Mapa de férias'!$H$14),AND(X$144&gt;='Mapa de férias'!$I$14,X$144&lt;='Mapa de férias'!$J$14))),"F",""))</f>
        <v/>
      </c>
      <c r="Y150" s="44">
        <f>IF(OR($B150="",Y$144=""),"",IF(AND(NETWORKDAYS(Y$144,Y$144,'Feriados'!$F$7:$F$22)=1,OR(AND(Y$144&gt;='Mapa de férias'!$E$14,Y$144&lt;='Mapa de férias'!$F$14),AND(Y$144&gt;='Mapa de férias'!$G$14,Y$144&lt;='Mapa de férias'!$H$14),AND(Y$144&gt;='Mapa de férias'!$I$14,Y$144&lt;='Mapa de férias'!$J$14))),"F",""))</f>
        <v/>
      </c>
      <c r="Z150" s="44">
        <f>IF(OR($B150="",Z$144=""),"",IF(AND(NETWORKDAYS(Z$144,Z$144,'Feriados'!$F$7:$F$22)=1,OR(AND(Z$144&gt;='Mapa de férias'!$E$14,Z$144&lt;='Mapa de férias'!$F$14),AND(Z$144&gt;='Mapa de férias'!$G$14,Z$144&lt;='Mapa de férias'!$H$14),AND(Z$144&gt;='Mapa de férias'!$I$14,Z$144&lt;='Mapa de férias'!$J$14))),"F",""))</f>
        <v/>
      </c>
      <c r="AA150" s="44">
        <f>IF(OR($B150="",AA$144=""),"",IF(AND(NETWORKDAYS(AA$144,AA$144,'Feriados'!$F$7:$F$22)=1,OR(AND(AA$144&gt;='Mapa de férias'!$E$14,AA$144&lt;='Mapa de férias'!$F$14),AND(AA$144&gt;='Mapa de férias'!$G$14,AA$144&lt;='Mapa de férias'!$H$14),AND(AA$144&gt;='Mapa de férias'!$I$14,AA$144&lt;='Mapa de férias'!$J$14))),"F",""))</f>
        <v/>
      </c>
      <c r="AB150" s="44">
        <f>IF(OR($B150="",AB$144=""),"",IF(AND(NETWORKDAYS(AB$144,AB$144,'Feriados'!$F$7:$F$22)=1,OR(AND(AB$144&gt;='Mapa de férias'!$E$14,AB$144&lt;='Mapa de férias'!$F$14),AND(AB$144&gt;='Mapa de férias'!$G$14,AB$144&lt;='Mapa de férias'!$H$14),AND(AB$144&gt;='Mapa de férias'!$I$14,AB$144&lt;='Mapa de férias'!$J$14))),"F",""))</f>
        <v/>
      </c>
      <c r="AC150" s="44">
        <f>IF(OR($B150="",AC$144=""),"",IF(AND(NETWORKDAYS(AC$144,AC$144,'Feriados'!$F$7:$F$22)=1,OR(AND(AC$144&gt;='Mapa de férias'!$E$14,AC$144&lt;='Mapa de férias'!$F$14),AND(AC$144&gt;='Mapa de férias'!$G$14,AC$144&lt;='Mapa de férias'!$H$14),AND(AC$144&gt;='Mapa de férias'!$I$14,AC$144&lt;='Mapa de férias'!$J$14))),"F",""))</f>
        <v/>
      </c>
      <c r="AD150" s="44">
        <f>IF(OR($B150="",AD$144=""),"",IF(AND(NETWORKDAYS(AD$144,AD$144,'Feriados'!$F$7:$F$22)=1,OR(AND(AD$144&gt;='Mapa de férias'!$E$14,AD$144&lt;='Mapa de férias'!$F$14),AND(AD$144&gt;='Mapa de férias'!$G$14,AD$144&lt;='Mapa de férias'!$H$14),AND(AD$144&gt;='Mapa de férias'!$I$14,AD$144&lt;='Mapa de férias'!$J$14))),"F",""))</f>
        <v/>
      </c>
      <c r="AE150" s="44">
        <f>IF(OR($B150="",AE$144=""),"",IF(AND(NETWORKDAYS(AE$144,AE$144,'Feriados'!$F$7:$F$22)=1,OR(AND(AE$144&gt;='Mapa de férias'!$E$14,AE$144&lt;='Mapa de férias'!$F$14),AND(AE$144&gt;='Mapa de férias'!$G$14,AE$144&lt;='Mapa de férias'!$H$14),AND(AE$144&gt;='Mapa de férias'!$I$14,AE$144&lt;='Mapa de férias'!$J$14))),"F",""))</f>
        <v/>
      </c>
      <c r="AF150" s="44">
        <f>IF(OR($B150="",AF$144=""),"",IF(AND(NETWORKDAYS(AF$144,AF$144,'Feriados'!$F$7:$F$22)=1,OR(AND(AF$144&gt;='Mapa de férias'!$E$14,AF$144&lt;='Mapa de férias'!$F$14),AND(AF$144&gt;='Mapa de férias'!$G$14,AF$144&lt;='Mapa de férias'!$H$14),AND(AF$144&gt;='Mapa de férias'!$I$14,AF$144&lt;='Mapa de férias'!$J$14))),"F",""))</f>
        <v/>
      </c>
      <c r="AG150" s="44">
        <f>IF(OR($B150="",AG$144=""),"",IF(AND(NETWORKDAYS(AG$144,AG$144,'Feriados'!$F$7:$F$22)=1,OR(AND(AG$144&gt;='Mapa de férias'!$E$14,AG$144&lt;='Mapa de férias'!$F$14),AND(AG$144&gt;='Mapa de férias'!$G$14,AG$144&lt;='Mapa de férias'!$H$14),AND(AG$144&gt;='Mapa de férias'!$I$14,AG$144&lt;='Mapa de férias'!$J$14))),"F",""))</f>
        <v/>
      </c>
      <c r="AH150" s="45">
        <f>IF($B150="","",COUNTIF(C150:AG150,"F"))</f>
        <v/>
      </c>
    </row>
    <row r="151" ht="15" customHeight="1">
      <c r="A151" s="42" t="n">
        <v>6</v>
      </c>
      <c r="B151" s="43">
        <f>IF('Mapa de férias'!$B$15="","",'Mapa de férias'!$B$15)</f>
        <v/>
      </c>
      <c r="C151" s="44">
        <f>IF(OR($B151="",C$144=""),"",IF(AND(NETWORKDAYS(C$144,C$144,'Feriados'!$F$7:$F$22)=1,OR(AND(C$144&gt;='Mapa de férias'!$E$15,C$144&lt;='Mapa de férias'!$F$15),AND(C$144&gt;='Mapa de férias'!$G$15,C$144&lt;='Mapa de férias'!$H$15),AND(C$144&gt;='Mapa de férias'!$I$15,C$144&lt;='Mapa de férias'!$J$15))),"F",""))</f>
        <v/>
      </c>
      <c r="D151" s="44">
        <f>IF(OR($B151="",D$144=""),"",IF(AND(NETWORKDAYS(D$144,D$144,'Feriados'!$F$7:$F$22)=1,OR(AND(D$144&gt;='Mapa de férias'!$E$15,D$144&lt;='Mapa de férias'!$F$15),AND(D$144&gt;='Mapa de férias'!$G$15,D$144&lt;='Mapa de férias'!$H$15),AND(D$144&gt;='Mapa de férias'!$I$15,D$144&lt;='Mapa de férias'!$J$15))),"F",""))</f>
        <v/>
      </c>
      <c r="E151" s="44">
        <f>IF(OR($B151="",E$144=""),"",IF(AND(NETWORKDAYS(E$144,E$144,'Feriados'!$F$7:$F$22)=1,OR(AND(E$144&gt;='Mapa de férias'!$E$15,E$144&lt;='Mapa de férias'!$F$15),AND(E$144&gt;='Mapa de férias'!$G$15,E$144&lt;='Mapa de férias'!$H$15),AND(E$144&gt;='Mapa de férias'!$I$15,E$144&lt;='Mapa de férias'!$J$15))),"F",""))</f>
        <v/>
      </c>
      <c r="F151" s="44">
        <f>IF(OR($B151="",F$144=""),"",IF(AND(NETWORKDAYS(F$144,F$144,'Feriados'!$F$7:$F$22)=1,OR(AND(F$144&gt;='Mapa de férias'!$E$15,F$144&lt;='Mapa de férias'!$F$15),AND(F$144&gt;='Mapa de férias'!$G$15,F$144&lt;='Mapa de férias'!$H$15),AND(F$144&gt;='Mapa de férias'!$I$15,F$144&lt;='Mapa de férias'!$J$15))),"F",""))</f>
        <v/>
      </c>
      <c r="G151" s="44">
        <f>IF(OR($B151="",G$144=""),"",IF(AND(NETWORKDAYS(G$144,G$144,'Feriados'!$F$7:$F$22)=1,OR(AND(G$144&gt;='Mapa de férias'!$E$15,G$144&lt;='Mapa de férias'!$F$15),AND(G$144&gt;='Mapa de férias'!$G$15,G$144&lt;='Mapa de férias'!$H$15),AND(G$144&gt;='Mapa de férias'!$I$15,G$144&lt;='Mapa de férias'!$J$15))),"F",""))</f>
        <v/>
      </c>
      <c r="H151" s="44">
        <f>IF(OR($B151="",H$144=""),"",IF(AND(NETWORKDAYS(H$144,H$144,'Feriados'!$F$7:$F$22)=1,OR(AND(H$144&gt;='Mapa de férias'!$E$15,H$144&lt;='Mapa de férias'!$F$15),AND(H$144&gt;='Mapa de férias'!$G$15,H$144&lt;='Mapa de férias'!$H$15),AND(H$144&gt;='Mapa de férias'!$I$15,H$144&lt;='Mapa de férias'!$J$15))),"F",""))</f>
        <v/>
      </c>
      <c r="I151" s="44">
        <f>IF(OR($B151="",I$144=""),"",IF(AND(NETWORKDAYS(I$144,I$144,'Feriados'!$F$7:$F$22)=1,OR(AND(I$144&gt;='Mapa de férias'!$E$15,I$144&lt;='Mapa de férias'!$F$15),AND(I$144&gt;='Mapa de férias'!$G$15,I$144&lt;='Mapa de férias'!$H$15),AND(I$144&gt;='Mapa de férias'!$I$15,I$144&lt;='Mapa de férias'!$J$15))),"F",""))</f>
        <v/>
      </c>
      <c r="J151" s="44">
        <f>IF(OR($B151="",J$144=""),"",IF(AND(NETWORKDAYS(J$144,J$144,'Feriados'!$F$7:$F$22)=1,OR(AND(J$144&gt;='Mapa de férias'!$E$15,J$144&lt;='Mapa de férias'!$F$15),AND(J$144&gt;='Mapa de férias'!$G$15,J$144&lt;='Mapa de férias'!$H$15),AND(J$144&gt;='Mapa de férias'!$I$15,J$144&lt;='Mapa de férias'!$J$15))),"F",""))</f>
        <v/>
      </c>
      <c r="K151" s="44">
        <f>IF(OR($B151="",K$144=""),"",IF(AND(NETWORKDAYS(K$144,K$144,'Feriados'!$F$7:$F$22)=1,OR(AND(K$144&gt;='Mapa de férias'!$E$15,K$144&lt;='Mapa de férias'!$F$15),AND(K$144&gt;='Mapa de férias'!$G$15,K$144&lt;='Mapa de férias'!$H$15),AND(K$144&gt;='Mapa de férias'!$I$15,K$144&lt;='Mapa de férias'!$J$15))),"F",""))</f>
        <v/>
      </c>
      <c r="L151" s="44">
        <f>IF(OR($B151="",L$144=""),"",IF(AND(NETWORKDAYS(L$144,L$144,'Feriados'!$F$7:$F$22)=1,OR(AND(L$144&gt;='Mapa de férias'!$E$15,L$144&lt;='Mapa de férias'!$F$15),AND(L$144&gt;='Mapa de férias'!$G$15,L$144&lt;='Mapa de férias'!$H$15),AND(L$144&gt;='Mapa de férias'!$I$15,L$144&lt;='Mapa de férias'!$J$15))),"F",""))</f>
        <v/>
      </c>
      <c r="M151" s="44">
        <f>IF(OR($B151="",M$144=""),"",IF(AND(NETWORKDAYS(M$144,M$144,'Feriados'!$F$7:$F$22)=1,OR(AND(M$144&gt;='Mapa de férias'!$E$15,M$144&lt;='Mapa de férias'!$F$15),AND(M$144&gt;='Mapa de férias'!$G$15,M$144&lt;='Mapa de férias'!$H$15),AND(M$144&gt;='Mapa de férias'!$I$15,M$144&lt;='Mapa de férias'!$J$15))),"F",""))</f>
        <v/>
      </c>
      <c r="N151" s="44">
        <f>IF(OR($B151="",N$144=""),"",IF(AND(NETWORKDAYS(N$144,N$144,'Feriados'!$F$7:$F$22)=1,OR(AND(N$144&gt;='Mapa de férias'!$E$15,N$144&lt;='Mapa de férias'!$F$15),AND(N$144&gt;='Mapa de férias'!$G$15,N$144&lt;='Mapa de férias'!$H$15),AND(N$144&gt;='Mapa de férias'!$I$15,N$144&lt;='Mapa de férias'!$J$15))),"F",""))</f>
        <v/>
      </c>
      <c r="O151" s="44">
        <f>IF(OR($B151="",O$144=""),"",IF(AND(NETWORKDAYS(O$144,O$144,'Feriados'!$F$7:$F$22)=1,OR(AND(O$144&gt;='Mapa de férias'!$E$15,O$144&lt;='Mapa de férias'!$F$15),AND(O$144&gt;='Mapa de férias'!$G$15,O$144&lt;='Mapa de férias'!$H$15),AND(O$144&gt;='Mapa de férias'!$I$15,O$144&lt;='Mapa de férias'!$J$15))),"F",""))</f>
        <v/>
      </c>
      <c r="P151" s="44">
        <f>IF(OR($B151="",P$144=""),"",IF(AND(NETWORKDAYS(P$144,P$144,'Feriados'!$F$7:$F$22)=1,OR(AND(P$144&gt;='Mapa de férias'!$E$15,P$144&lt;='Mapa de férias'!$F$15),AND(P$144&gt;='Mapa de férias'!$G$15,P$144&lt;='Mapa de férias'!$H$15),AND(P$144&gt;='Mapa de férias'!$I$15,P$144&lt;='Mapa de férias'!$J$15))),"F",""))</f>
        <v/>
      </c>
      <c r="Q151" s="44">
        <f>IF(OR($B151="",Q$144=""),"",IF(AND(NETWORKDAYS(Q$144,Q$144,'Feriados'!$F$7:$F$22)=1,OR(AND(Q$144&gt;='Mapa de férias'!$E$15,Q$144&lt;='Mapa de férias'!$F$15),AND(Q$144&gt;='Mapa de férias'!$G$15,Q$144&lt;='Mapa de férias'!$H$15),AND(Q$144&gt;='Mapa de férias'!$I$15,Q$144&lt;='Mapa de férias'!$J$15))),"F",""))</f>
        <v/>
      </c>
      <c r="R151" s="44">
        <f>IF(OR($B151="",R$144=""),"",IF(AND(NETWORKDAYS(R$144,R$144,'Feriados'!$F$7:$F$22)=1,OR(AND(R$144&gt;='Mapa de férias'!$E$15,R$144&lt;='Mapa de férias'!$F$15),AND(R$144&gt;='Mapa de férias'!$G$15,R$144&lt;='Mapa de férias'!$H$15),AND(R$144&gt;='Mapa de férias'!$I$15,R$144&lt;='Mapa de férias'!$J$15))),"F",""))</f>
        <v/>
      </c>
      <c r="S151" s="44">
        <f>IF(OR($B151="",S$144=""),"",IF(AND(NETWORKDAYS(S$144,S$144,'Feriados'!$F$7:$F$22)=1,OR(AND(S$144&gt;='Mapa de férias'!$E$15,S$144&lt;='Mapa de férias'!$F$15),AND(S$144&gt;='Mapa de férias'!$G$15,S$144&lt;='Mapa de férias'!$H$15),AND(S$144&gt;='Mapa de férias'!$I$15,S$144&lt;='Mapa de férias'!$J$15))),"F",""))</f>
        <v/>
      </c>
      <c r="T151" s="44">
        <f>IF(OR($B151="",T$144=""),"",IF(AND(NETWORKDAYS(T$144,T$144,'Feriados'!$F$7:$F$22)=1,OR(AND(T$144&gt;='Mapa de férias'!$E$15,T$144&lt;='Mapa de férias'!$F$15),AND(T$144&gt;='Mapa de férias'!$G$15,T$144&lt;='Mapa de férias'!$H$15),AND(T$144&gt;='Mapa de férias'!$I$15,T$144&lt;='Mapa de férias'!$J$15))),"F",""))</f>
        <v/>
      </c>
      <c r="U151" s="44">
        <f>IF(OR($B151="",U$144=""),"",IF(AND(NETWORKDAYS(U$144,U$144,'Feriados'!$F$7:$F$22)=1,OR(AND(U$144&gt;='Mapa de férias'!$E$15,U$144&lt;='Mapa de férias'!$F$15),AND(U$144&gt;='Mapa de férias'!$G$15,U$144&lt;='Mapa de férias'!$H$15),AND(U$144&gt;='Mapa de férias'!$I$15,U$144&lt;='Mapa de férias'!$J$15))),"F",""))</f>
        <v/>
      </c>
      <c r="V151" s="44">
        <f>IF(OR($B151="",V$144=""),"",IF(AND(NETWORKDAYS(V$144,V$144,'Feriados'!$F$7:$F$22)=1,OR(AND(V$144&gt;='Mapa de férias'!$E$15,V$144&lt;='Mapa de férias'!$F$15),AND(V$144&gt;='Mapa de férias'!$G$15,V$144&lt;='Mapa de férias'!$H$15),AND(V$144&gt;='Mapa de férias'!$I$15,V$144&lt;='Mapa de férias'!$J$15))),"F",""))</f>
        <v/>
      </c>
      <c r="W151" s="44">
        <f>IF(OR($B151="",W$144=""),"",IF(AND(NETWORKDAYS(W$144,W$144,'Feriados'!$F$7:$F$22)=1,OR(AND(W$144&gt;='Mapa de férias'!$E$15,W$144&lt;='Mapa de férias'!$F$15),AND(W$144&gt;='Mapa de férias'!$G$15,W$144&lt;='Mapa de férias'!$H$15),AND(W$144&gt;='Mapa de férias'!$I$15,W$144&lt;='Mapa de férias'!$J$15))),"F",""))</f>
        <v/>
      </c>
      <c r="X151" s="44">
        <f>IF(OR($B151="",X$144=""),"",IF(AND(NETWORKDAYS(X$144,X$144,'Feriados'!$F$7:$F$22)=1,OR(AND(X$144&gt;='Mapa de férias'!$E$15,X$144&lt;='Mapa de férias'!$F$15),AND(X$144&gt;='Mapa de férias'!$G$15,X$144&lt;='Mapa de férias'!$H$15),AND(X$144&gt;='Mapa de férias'!$I$15,X$144&lt;='Mapa de férias'!$J$15))),"F",""))</f>
        <v/>
      </c>
      <c r="Y151" s="44">
        <f>IF(OR($B151="",Y$144=""),"",IF(AND(NETWORKDAYS(Y$144,Y$144,'Feriados'!$F$7:$F$22)=1,OR(AND(Y$144&gt;='Mapa de férias'!$E$15,Y$144&lt;='Mapa de férias'!$F$15),AND(Y$144&gt;='Mapa de férias'!$G$15,Y$144&lt;='Mapa de férias'!$H$15),AND(Y$144&gt;='Mapa de férias'!$I$15,Y$144&lt;='Mapa de férias'!$J$15))),"F",""))</f>
        <v/>
      </c>
      <c r="Z151" s="44">
        <f>IF(OR($B151="",Z$144=""),"",IF(AND(NETWORKDAYS(Z$144,Z$144,'Feriados'!$F$7:$F$22)=1,OR(AND(Z$144&gt;='Mapa de férias'!$E$15,Z$144&lt;='Mapa de férias'!$F$15),AND(Z$144&gt;='Mapa de férias'!$G$15,Z$144&lt;='Mapa de férias'!$H$15),AND(Z$144&gt;='Mapa de férias'!$I$15,Z$144&lt;='Mapa de férias'!$J$15))),"F",""))</f>
        <v/>
      </c>
      <c r="AA151" s="44">
        <f>IF(OR($B151="",AA$144=""),"",IF(AND(NETWORKDAYS(AA$144,AA$144,'Feriados'!$F$7:$F$22)=1,OR(AND(AA$144&gt;='Mapa de férias'!$E$15,AA$144&lt;='Mapa de férias'!$F$15),AND(AA$144&gt;='Mapa de férias'!$G$15,AA$144&lt;='Mapa de férias'!$H$15),AND(AA$144&gt;='Mapa de férias'!$I$15,AA$144&lt;='Mapa de férias'!$J$15))),"F",""))</f>
        <v/>
      </c>
      <c r="AB151" s="44">
        <f>IF(OR($B151="",AB$144=""),"",IF(AND(NETWORKDAYS(AB$144,AB$144,'Feriados'!$F$7:$F$22)=1,OR(AND(AB$144&gt;='Mapa de férias'!$E$15,AB$144&lt;='Mapa de férias'!$F$15),AND(AB$144&gt;='Mapa de férias'!$G$15,AB$144&lt;='Mapa de férias'!$H$15),AND(AB$144&gt;='Mapa de férias'!$I$15,AB$144&lt;='Mapa de férias'!$J$15))),"F",""))</f>
        <v/>
      </c>
      <c r="AC151" s="44">
        <f>IF(OR($B151="",AC$144=""),"",IF(AND(NETWORKDAYS(AC$144,AC$144,'Feriados'!$F$7:$F$22)=1,OR(AND(AC$144&gt;='Mapa de férias'!$E$15,AC$144&lt;='Mapa de férias'!$F$15),AND(AC$144&gt;='Mapa de férias'!$G$15,AC$144&lt;='Mapa de férias'!$H$15),AND(AC$144&gt;='Mapa de férias'!$I$15,AC$144&lt;='Mapa de férias'!$J$15))),"F",""))</f>
        <v/>
      </c>
      <c r="AD151" s="44">
        <f>IF(OR($B151="",AD$144=""),"",IF(AND(NETWORKDAYS(AD$144,AD$144,'Feriados'!$F$7:$F$22)=1,OR(AND(AD$144&gt;='Mapa de férias'!$E$15,AD$144&lt;='Mapa de férias'!$F$15),AND(AD$144&gt;='Mapa de férias'!$G$15,AD$144&lt;='Mapa de férias'!$H$15),AND(AD$144&gt;='Mapa de férias'!$I$15,AD$144&lt;='Mapa de férias'!$J$15))),"F",""))</f>
        <v/>
      </c>
      <c r="AE151" s="44">
        <f>IF(OR($B151="",AE$144=""),"",IF(AND(NETWORKDAYS(AE$144,AE$144,'Feriados'!$F$7:$F$22)=1,OR(AND(AE$144&gt;='Mapa de férias'!$E$15,AE$144&lt;='Mapa de férias'!$F$15),AND(AE$144&gt;='Mapa de férias'!$G$15,AE$144&lt;='Mapa de férias'!$H$15),AND(AE$144&gt;='Mapa de férias'!$I$15,AE$144&lt;='Mapa de férias'!$J$15))),"F",""))</f>
        <v/>
      </c>
      <c r="AF151" s="44">
        <f>IF(OR($B151="",AF$144=""),"",IF(AND(NETWORKDAYS(AF$144,AF$144,'Feriados'!$F$7:$F$22)=1,OR(AND(AF$144&gt;='Mapa de férias'!$E$15,AF$144&lt;='Mapa de férias'!$F$15),AND(AF$144&gt;='Mapa de férias'!$G$15,AF$144&lt;='Mapa de férias'!$H$15),AND(AF$144&gt;='Mapa de férias'!$I$15,AF$144&lt;='Mapa de férias'!$J$15))),"F",""))</f>
        <v/>
      </c>
      <c r="AG151" s="44">
        <f>IF(OR($B151="",AG$144=""),"",IF(AND(NETWORKDAYS(AG$144,AG$144,'Feriados'!$F$7:$F$22)=1,OR(AND(AG$144&gt;='Mapa de férias'!$E$15,AG$144&lt;='Mapa de férias'!$F$15),AND(AG$144&gt;='Mapa de férias'!$G$15,AG$144&lt;='Mapa de férias'!$H$15),AND(AG$144&gt;='Mapa de férias'!$I$15,AG$144&lt;='Mapa de férias'!$J$15))),"F",""))</f>
        <v/>
      </c>
      <c r="AH151" s="45">
        <f>IF($B151="","",COUNTIF(C151:AG151,"F"))</f>
        <v/>
      </c>
    </row>
    <row r="152" ht="15" customHeight="1">
      <c r="A152" s="42" t="n">
        <v>7</v>
      </c>
      <c r="B152" s="43">
        <f>IF('Mapa de férias'!$B$16="","",'Mapa de férias'!$B$16)</f>
        <v/>
      </c>
      <c r="C152" s="44">
        <f>IF(OR($B152="",C$144=""),"",IF(AND(NETWORKDAYS(C$144,C$144,'Feriados'!$F$7:$F$22)=1,OR(AND(C$144&gt;='Mapa de férias'!$E$16,C$144&lt;='Mapa de férias'!$F$16),AND(C$144&gt;='Mapa de férias'!$G$16,C$144&lt;='Mapa de férias'!$H$16),AND(C$144&gt;='Mapa de férias'!$I$16,C$144&lt;='Mapa de férias'!$J$16))),"F",""))</f>
        <v/>
      </c>
      <c r="D152" s="44">
        <f>IF(OR($B152="",D$144=""),"",IF(AND(NETWORKDAYS(D$144,D$144,'Feriados'!$F$7:$F$22)=1,OR(AND(D$144&gt;='Mapa de férias'!$E$16,D$144&lt;='Mapa de férias'!$F$16),AND(D$144&gt;='Mapa de férias'!$G$16,D$144&lt;='Mapa de férias'!$H$16),AND(D$144&gt;='Mapa de férias'!$I$16,D$144&lt;='Mapa de férias'!$J$16))),"F",""))</f>
        <v/>
      </c>
      <c r="E152" s="44">
        <f>IF(OR($B152="",E$144=""),"",IF(AND(NETWORKDAYS(E$144,E$144,'Feriados'!$F$7:$F$22)=1,OR(AND(E$144&gt;='Mapa de férias'!$E$16,E$144&lt;='Mapa de férias'!$F$16),AND(E$144&gt;='Mapa de férias'!$G$16,E$144&lt;='Mapa de férias'!$H$16),AND(E$144&gt;='Mapa de férias'!$I$16,E$144&lt;='Mapa de férias'!$J$16))),"F",""))</f>
        <v/>
      </c>
      <c r="F152" s="44">
        <f>IF(OR($B152="",F$144=""),"",IF(AND(NETWORKDAYS(F$144,F$144,'Feriados'!$F$7:$F$22)=1,OR(AND(F$144&gt;='Mapa de férias'!$E$16,F$144&lt;='Mapa de férias'!$F$16),AND(F$144&gt;='Mapa de férias'!$G$16,F$144&lt;='Mapa de férias'!$H$16),AND(F$144&gt;='Mapa de férias'!$I$16,F$144&lt;='Mapa de férias'!$J$16))),"F",""))</f>
        <v/>
      </c>
      <c r="G152" s="44">
        <f>IF(OR($B152="",G$144=""),"",IF(AND(NETWORKDAYS(G$144,G$144,'Feriados'!$F$7:$F$22)=1,OR(AND(G$144&gt;='Mapa de férias'!$E$16,G$144&lt;='Mapa de férias'!$F$16),AND(G$144&gt;='Mapa de férias'!$G$16,G$144&lt;='Mapa de férias'!$H$16),AND(G$144&gt;='Mapa de férias'!$I$16,G$144&lt;='Mapa de férias'!$J$16))),"F",""))</f>
        <v/>
      </c>
      <c r="H152" s="44">
        <f>IF(OR($B152="",H$144=""),"",IF(AND(NETWORKDAYS(H$144,H$144,'Feriados'!$F$7:$F$22)=1,OR(AND(H$144&gt;='Mapa de férias'!$E$16,H$144&lt;='Mapa de férias'!$F$16),AND(H$144&gt;='Mapa de férias'!$G$16,H$144&lt;='Mapa de férias'!$H$16),AND(H$144&gt;='Mapa de férias'!$I$16,H$144&lt;='Mapa de férias'!$J$16))),"F",""))</f>
        <v/>
      </c>
      <c r="I152" s="44">
        <f>IF(OR($B152="",I$144=""),"",IF(AND(NETWORKDAYS(I$144,I$144,'Feriados'!$F$7:$F$22)=1,OR(AND(I$144&gt;='Mapa de férias'!$E$16,I$144&lt;='Mapa de férias'!$F$16),AND(I$144&gt;='Mapa de férias'!$G$16,I$144&lt;='Mapa de férias'!$H$16),AND(I$144&gt;='Mapa de férias'!$I$16,I$144&lt;='Mapa de férias'!$J$16))),"F",""))</f>
        <v/>
      </c>
      <c r="J152" s="44">
        <f>IF(OR($B152="",J$144=""),"",IF(AND(NETWORKDAYS(J$144,J$144,'Feriados'!$F$7:$F$22)=1,OR(AND(J$144&gt;='Mapa de férias'!$E$16,J$144&lt;='Mapa de férias'!$F$16),AND(J$144&gt;='Mapa de férias'!$G$16,J$144&lt;='Mapa de férias'!$H$16),AND(J$144&gt;='Mapa de férias'!$I$16,J$144&lt;='Mapa de férias'!$J$16))),"F",""))</f>
        <v/>
      </c>
      <c r="K152" s="44">
        <f>IF(OR($B152="",K$144=""),"",IF(AND(NETWORKDAYS(K$144,K$144,'Feriados'!$F$7:$F$22)=1,OR(AND(K$144&gt;='Mapa de férias'!$E$16,K$144&lt;='Mapa de férias'!$F$16),AND(K$144&gt;='Mapa de férias'!$G$16,K$144&lt;='Mapa de férias'!$H$16),AND(K$144&gt;='Mapa de férias'!$I$16,K$144&lt;='Mapa de férias'!$J$16))),"F",""))</f>
        <v/>
      </c>
      <c r="L152" s="44">
        <f>IF(OR($B152="",L$144=""),"",IF(AND(NETWORKDAYS(L$144,L$144,'Feriados'!$F$7:$F$22)=1,OR(AND(L$144&gt;='Mapa de férias'!$E$16,L$144&lt;='Mapa de férias'!$F$16),AND(L$144&gt;='Mapa de férias'!$G$16,L$144&lt;='Mapa de férias'!$H$16),AND(L$144&gt;='Mapa de férias'!$I$16,L$144&lt;='Mapa de férias'!$J$16))),"F",""))</f>
        <v/>
      </c>
      <c r="M152" s="44">
        <f>IF(OR($B152="",M$144=""),"",IF(AND(NETWORKDAYS(M$144,M$144,'Feriados'!$F$7:$F$22)=1,OR(AND(M$144&gt;='Mapa de férias'!$E$16,M$144&lt;='Mapa de férias'!$F$16),AND(M$144&gt;='Mapa de férias'!$G$16,M$144&lt;='Mapa de férias'!$H$16),AND(M$144&gt;='Mapa de férias'!$I$16,M$144&lt;='Mapa de férias'!$J$16))),"F",""))</f>
        <v/>
      </c>
      <c r="N152" s="44">
        <f>IF(OR($B152="",N$144=""),"",IF(AND(NETWORKDAYS(N$144,N$144,'Feriados'!$F$7:$F$22)=1,OR(AND(N$144&gt;='Mapa de férias'!$E$16,N$144&lt;='Mapa de férias'!$F$16),AND(N$144&gt;='Mapa de férias'!$G$16,N$144&lt;='Mapa de férias'!$H$16),AND(N$144&gt;='Mapa de férias'!$I$16,N$144&lt;='Mapa de férias'!$J$16))),"F",""))</f>
        <v/>
      </c>
      <c r="O152" s="44">
        <f>IF(OR($B152="",O$144=""),"",IF(AND(NETWORKDAYS(O$144,O$144,'Feriados'!$F$7:$F$22)=1,OR(AND(O$144&gt;='Mapa de férias'!$E$16,O$144&lt;='Mapa de férias'!$F$16),AND(O$144&gt;='Mapa de férias'!$G$16,O$144&lt;='Mapa de férias'!$H$16),AND(O$144&gt;='Mapa de férias'!$I$16,O$144&lt;='Mapa de férias'!$J$16))),"F",""))</f>
        <v/>
      </c>
      <c r="P152" s="44">
        <f>IF(OR($B152="",P$144=""),"",IF(AND(NETWORKDAYS(P$144,P$144,'Feriados'!$F$7:$F$22)=1,OR(AND(P$144&gt;='Mapa de férias'!$E$16,P$144&lt;='Mapa de férias'!$F$16),AND(P$144&gt;='Mapa de férias'!$G$16,P$144&lt;='Mapa de férias'!$H$16),AND(P$144&gt;='Mapa de férias'!$I$16,P$144&lt;='Mapa de férias'!$J$16))),"F",""))</f>
        <v/>
      </c>
      <c r="Q152" s="44">
        <f>IF(OR($B152="",Q$144=""),"",IF(AND(NETWORKDAYS(Q$144,Q$144,'Feriados'!$F$7:$F$22)=1,OR(AND(Q$144&gt;='Mapa de férias'!$E$16,Q$144&lt;='Mapa de férias'!$F$16),AND(Q$144&gt;='Mapa de férias'!$G$16,Q$144&lt;='Mapa de férias'!$H$16),AND(Q$144&gt;='Mapa de férias'!$I$16,Q$144&lt;='Mapa de férias'!$J$16))),"F",""))</f>
        <v/>
      </c>
      <c r="R152" s="44">
        <f>IF(OR($B152="",R$144=""),"",IF(AND(NETWORKDAYS(R$144,R$144,'Feriados'!$F$7:$F$22)=1,OR(AND(R$144&gt;='Mapa de férias'!$E$16,R$144&lt;='Mapa de férias'!$F$16),AND(R$144&gt;='Mapa de férias'!$G$16,R$144&lt;='Mapa de férias'!$H$16),AND(R$144&gt;='Mapa de férias'!$I$16,R$144&lt;='Mapa de férias'!$J$16))),"F",""))</f>
        <v/>
      </c>
      <c r="S152" s="44">
        <f>IF(OR($B152="",S$144=""),"",IF(AND(NETWORKDAYS(S$144,S$144,'Feriados'!$F$7:$F$22)=1,OR(AND(S$144&gt;='Mapa de férias'!$E$16,S$144&lt;='Mapa de férias'!$F$16),AND(S$144&gt;='Mapa de férias'!$G$16,S$144&lt;='Mapa de férias'!$H$16),AND(S$144&gt;='Mapa de férias'!$I$16,S$144&lt;='Mapa de férias'!$J$16))),"F",""))</f>
        <v/>
      </c>
      <c r="T152" s="44">
        <f>IF(OR($B152="",T$144=""),"",IF(AND(NETWORKDAYS(T$144,T$144,'Feriados'!$F$7:$F$22)=1,OR(AND(T$144&gt;='Mapa de férias'!$E$16,T$144&lt;='Mapa de férias'!$F$16),AND(T$144&gt;='Mapa de férias'!$G$16,T$144&lt;='Mapa de férias'!$H$16),AND(T$144&gt;='Mapa de férias'!$I$16,T$144&lt;='Mapa de férias'!$J$16))),"F",""))</f>
        <v/>
      </c>
      <c r="U152" s="44">
        <f>IF(OR($B152="",U$144=""),"",IF(AND(NETWORKDAYS(U$144,U$144,'Feriados'!$F$7:$F$22)=1,OR(AND(U$144&gt;='Mapa de férias'!$E$16,U$144&lt;='Mapa de férias'!$F$16),AND(U$144&gt;='Mapa de férias'!$G$16,U$144&lt;='Mapa de férias'!$H$16),AND(U$144&gt;='Mapa de férias'!$I$16,U$144&lt;='Mapa de férias'!$J$16))),"F",""))</f>
        <v/>
      </c>
      <c r="V152" s="44">
        <f>IF(OR($B152="",V$144=""),"",IF(AND(NETWORKDAYS(V$144,V$144,'Feriados'!$F$7:$F$22)=1,OR(AND(V$144&gt;='Mapa de férias'!$E$16,V$144&lt;='Mapa de férias'!$F$16),AND(V$144&gt;='Mapa de férias'!$G$16,V$144&lt;='Mapa de férias'!$H$16),AND(V$144&gt;='Mapa de férias'!$I$16,V$144&lt;='Mapa de férias'!$J$16))),"F",""))</f>
        <v/>
      </c>
      <c r="W152" s="44">
        <f>IF(OR($B152="",W$144=""),"",IF(AND(NETWORKDAYS(W$144,W$144,'Feriados'!$F$7:$F$22)=1,OR(AND(W$144&gt;='Mapa de férias'!$E$16,W$144&lt;='Mapa de férias'!$F$16),AND(W$144&gt;='Mapa de férias'!$G$16,W$144&lt;='Mapa de férias'!$H$16),AND(W$144&gt;='Mapa de férias'!$I$16,W$144&lt;='Mapa de férias'!$J$16))),"F",""))</f>
        <v/>
      </c>
      <c r="X152" s="44">
        <f>IF(OR($B152="",X$144=""),"",IF(AND(NETWORKDAYS(X$144,X$144,'Feriados'!$F$7:$F$22)=1,OR(AND(X$144&gt;='Mapa de férias'!$E$16,X$144&lt;='Mapa de férias'!$F$16),AND(X$144&gt;='Mapa de férias'!$G$16,X$144&lt;='Mapa de férias'!$H$16),AND(X$144&gt;='Mapa de férias'!$I$16,X$144&lt;='Mapa de férias'!$J$16))),"F",""))</f>
        <v/>
      </c>
      <c r="Y152" s="44">
        <f>IF(OR($B152="",Y$144=""),"",IF(AND(NETWORKDAYS(Y$144,Y$144,'Feriados'!$F$7:$F$22)=1,OR(AND(Y$144&gt;='Mapa de férias'!$E$16,Y$144&lt;='Mapa de férias'!$F$16),AND(Y$144&gt;='Mapa de férias'!$G$16,Y$144&lt;='Mapa de férias'!$H$16),AND(Y$144&gt;='Mapa de férias'!$I$16,Y$144&lt;='Mapa de férias'!$J$16))),"F",""))</f>
        <v/>
      </c>
      <c r="Z152" s="44">
        <f>IF(OR($B152="",Z$144=""),"",IF(AND(NETWORKDAYS(Z$144,Z$144,'Feriados'!$F$7:$F$22)=1,OR(AND(Z$144&gt;='Mapa de férias'!$E$16,Z$144&lt;='Mapa de férias'!$F$16),AND(Z$144&gt;='Mapa de férias'!$G$16,Z$144&lt;='Mapa de férias'!$H$16),AND(Z$144&gt;='Mapa de férias'!$I$16,Z$144&lt;='Mapa de férias'!$J$16))),"F",""))</f>
        <v/>
      </c>
      <c r="AA152" s="44">
        <f>IF(OR($B152="",AA$144=""),"",IF(AND(NETWORKDAYS(AA$144,AA$144,'Feriados'!$F$7:$F$22)=1,OR(AND(AA$144&gt;='Mapa de férias'!$E$16,AA$144&lt;='Mapa de férias'!$F$16),AND(AA$144&gt;='Mapa de férias'!$G$16,AA$144&lt;='Mapa de férias'!$H$16),AND(AA$144&gt;='Mapa de férias'!$I$16,AA$144&lt;='Mapa de férias'!$J$16))),"F",""))</f>
        <v/>
      </c>
      <c r="AB152" s="44">
        <f>IF(OR($B152="",AB$144=""),"",IF(AND(NETWORKDAYS(AB$144,AB$144,'Feriados'!$F$7:$F$22)=1,OR(AND(AB$144&gt;='Mapa de férias'!$E$16,AB$144&lt;='Mapa de férias'!$F$16),AND(AB$144&gt;='Mapa de férias'!$G$16,AB$144&lt;='Mapa de férias'!$H$16),AND(AB$144&gt;='Mapa de férias'!$I$16,AB$144&lt;='Mapa de férias'!$J$16))),"F",""))</f>
        <v/>
      </c>
      <c r="AC152" s="44">
        <f>IF(OR($B152="",AC$144=""),"",IF(AND(NETWORKDAYS(AC$144,AC$144,'Feriados'!$F$7:$F$22)=1,OR(AND(AC$144&gt;='Mapa de férias'!$E$16,AC$144&lt;='Mapa de férias'!$F$16),AND(AC$144&gt;='Mapa de férias'!$G$16,AC$144&lt;='Mapa de férias'!$H$16),AND(AC$144&gt;='Mapa de férias'!$I$16,AC$144&lt;='Mapa de férias'!$J$16))),"F",""))</f>
        <v/>
      </c>
      <c r="AD152" s="44">
        <f>IF(OR($B152="",AD$144=""),"",IF(AND(NETWORKDAYS(AD$144,AD$144,'Feriados'!$F$7:$F$22)=1,OR(AND(AD$144&gt;='Mapa de férias'!$E$16,AD$144&lt;='Mapa de férias'!$F$16),AND(AD$144&gt;='Mapa de férias'!$G$16,AD$144&lt;='Mapa de férias'!$H$16),AND(AD$144&gt;='Mapa de férias'!$I$16,AD$144&lt;='Mapa de férias'!$J$16))),"F",""))</f>
        <v/>
      </c>
      <c r="AE152" s="44">
        <f>IF(OR($B152="",AE$144=""),"",IF(AND(NETWORKDAYS(AE$144,AE$144,'Feriados'!$F$7:$F$22)=1,OR(AND(AE$144&gt;='Mapa de férias'!$E$16,AE$144&lt;='Mapa de férias'!$F$16),AND(AE$144&gt;='Mapa de férias'!$G$16,AE$144&lt;='Mapa de férias'!$H$16),AND(AE$144&gt;='Mapa de férias'!$I$16,AE$144&lt;='Mapa de férias'!$J$16))),"F",""))</f>
        <v/>
      </c>
      <c r="AF152" s="44">
        <f>IF(OR($B152="",AF$144=""),"",IF(AND(NETWORKDAYS(AF$144,AF$144,'Feriados'!$F$7:$F$22)=1,OR(AND(AF$144&gt;='Mapa de férias'!$E$16,AF$144&lt;='Mapa de férias'!$F$16),AND(AF$144&gt;='Mapa de férias'!$G$16,AF$144&lt;='Mapa de férias'!$H$16),AND(AF$144&gt;='Mapa de férias'!$I$16,AF$144&lt;='Mapa de férias'!$J$16))),"F",""))</f>
        <v/>
      </c>
      <c r="AG152" s="44">
        <f>IF(OR($B152="",AG$144=""),"",IF(AND(NETWORKDAYS(AG$144,AG$144,'Feriados'!$F$7:$F$22)=1,OR(AND(AG$144&gt;='Mapa de férias'!$E$16,AG$144&lt;='Mapa de férias'!$F$16),AND(AG$144&gt;='Mapa de férias'!$G$16,AG$144&lt;='Mapa de férias'!$H$16),AND(AG$144&gt;='Mapa de férias'!$I$16,AG$144&lt;='Mapa de férias'!$J$16))),"F",""))</f>
        <v/>
      </c>
      <c r="AH152" s="45">
        <f>IF($B152="","",COUNTIF(C152:AG152,"F"))</f>
        <v/>
      </c>
    </row>
    <row r="153" ht="15" customHeight="1">
      <c r="A153" s="42" t="n">
        <v>8</v>
      </c>
      <c r="B153" s="43">
        <f>IF('Mapa de férias'!$B$17="","",'Mapa de férias'!$B$17)</f>
        <v/>
      </c>
      <c r="C153" s="44">
        <f>IF(OR($B153="",C$144=""),"",IF(AND(NETWORKDAYS(C$144,C$144,'Feriados'!$F$7:$F$22)=1,OR(AND(C$144&gt;='Mapa de férias'!$E$17,C$144&lt;='Mapa de férias'!$F$17),AND(C$144&gt;='Mapa de férias'!$G$17,C$144&lt;='Mapa de férias'!$H$17),AND(C$144&gt;='Mapa de férias'!$I$17,C$144&lt;='Mapa de férias'!$J$17))),"F",""))</f>
        <v/>
      </c>
      <c r="D153" s="44">
        <f>IF(OR($B153="",D$144=""),"",IF(AND(NETWORKDAYS(D$144,D$144,'Feriados'!$F$7:$F$22)=1,OR(AND(D$144&gt;='Mapa de férias'!$E$17,D$144&lt;='Mapa de férias'!$F$17),AND(D$144&gt;='Mapa de férias'!$G$17,D$144&lt;='Mapa de férias'!$H$17),AND(D$144&gt;='Mapa de férias'!$I$17,D$144&lt;='Mapa de férias'!$J$17))),"F",""))</f>
        <v/>
      </c>
      <c r="E153" s="44">
        <f>IF(OR($B153="",E$144=""),"",IF(AND(NETWORKDAYS(E$144,E$144,'Feriados'!$F$7:$F$22)=1,OR(AND(E$144&gt;='Mapa de férias'!$E$17,E$144&lt;='Mapa de férias'!$F$17),AND(E$144&gt;='Mapa de férias'!$G$17,E$144&lt;='Mapa de férias'!$H$17),AND(E$144&gt;='Mapa de férias'!$I$17,E$144&lt;='Mapa de férias'!$J$17))),"F",""))</f>
        <v/>
      </c>
      <c r="F153" s="44">
        <f>IF(OR($B153="",F$144=""),"",IF(AND(NETWORKDAYS(F$144,F$144,'Feriados'!$F$7:$F$22)=1,OR(AND(F$144&gt;='Mapa de férias'!$E$17,F$144&lt;='Mapa de férias'!$F$17),AND(F$144&gt;='Mapa de férias'!$G$17,F$144&lt;='Mapa de férias'!$H$17),AND(F$144&gt;='Mapa de férias'!$I$17,F$144&lt;='Mapa de férias'!$J$17))),"F",""))</f>
        <v/>
      </c>
      <c r="G153" s="44">
        <f>IF(OR($B153="",G$144=""),"",IF(AND(NETWORKDAYS(G$144,G$144,'Feriados'!$F$7:$F$22)=1,OR(AND(G$144&gt;='Mapa de férias'!$E$17,G$144&lt;='Mapa de férias'!$F$17),AND(G$144&gt;='Mapa de férias'!$G$17,G$144&lt;='Mapa de férias'!$H$17),AND(G$144&gt;='Mapa de férias'!$I$17,G$144&lt;='Mapa de férias'!$J$17))),"F",""))</f>
        <v/>
      </c>
      <c r="H153" s="44">
        <f>IF(OR($B153="",H$144=""),"",IF(AND(NETWORKDAYS(H$144,H$144,'Feriados'!$F$7:$F$22)=1,OR(AND(H$144&gt;='Mapa de férias'!$E$17,H$144&lt;='Mapa de férias'!$F$17),AND(H$144&gt;='Mapa de férias'!$G$17,H$144&lt;='Mapa de férias'!$H$17),AND(H$144&gt;='Mapa de férias'!$I$17,H$144&lt;='Mapa de férias'!$J$17))),"F",""))</f>
        <v/>
      </c>
      <c r="I153" s="44">
        <f>IF(OR($B153="",I$144=""),"",IF(AND(NETWORKDAYS(I$144,I$144,'Feriados'!$F$7:$F$22)=1,OR(AND(I$144&gt;='Mapa de férias'!$E$17,I$144&lt;='Mapa de férias'!$F$17),AND(I$144&gt;='Mapa de férias'!$G$17,I$144&lt;='Mapa de férias'!$H$17),AND(I$144&gt;='Mapa de férias'!$I$17,I$144&lt;='Mapa de férias'!$J$17))),"F",""))</f>
        <v/>
      </c>
      <c r="J153" s="44">
        <f>IF(OR($B153="",J$144=""),"",IF(AND(NETWORKDAYS(J$144,J$144,'Feriados'!$F$7:$F$22)=1,OR(AND(J$144&gt;='Mapa de férias'!$E$17,J$144&lt;='Mapa de férias'!$F$17),AND(J$144&gt;='Mapa de férias'!$G$17,J$144&lt;='Mapa de férias'!$H$17),AND(J$144&gt;='Mapa de férias'!$I$17,J$144&lt;='Mapa de férias'!$J$17))),"F",""))</f>
        <v/>
      </c>
      <c r="K153" s="44">
        <f>IF(OR($B153="",K$144=""),"",IF(AND(NETWORKDAYS(K$144,K$144,'Feriados'!$F$7:$F$22)=1,OR(AND(K$144&gt;='Mapa de férias'!$E$17,K$144&lt;='Mapa de férias'!$F$17),AND(K$144&gt;='Mapa de férias'!$G$17,K$144&lt;='Mapa de férias'!$H$17),AND(K$144&gt;='Mapa de férias'!$I$17,K$144&lt;='Mapa de férias'!$J$17))),"F",""))</f>
        <v/>
      </c>
      <c r="L153" s="44">
        <f>IF(OR($B153="",L$144=""),"",IF(AND(NETWORKDAYS(L$144,L$144,'Feriados'!$F$7:$F$22)=1,OR(AND(L$144&gt;='Mapa de férias'!$E$17,L$144&lt;='Mapa de férias'!$F$17),AND(L$144&gt;='Mapa de férias'!$G$17,L$144&lt;='Mapa de férias'!$H$17),AND(L$144&gt;='Mapa de férias'!$I$17,L$144&lt;='Mapa de férias'!$J$17))),"F",""))</f>
        <v/>
      </c>
      <c r="M153" s="44">
        <f>IF(OR($B153="",M$144=""),"",IF(AND(NETWORKDAYS(M$144,M$144,'Feriados'!$F$7:$F$22)=1,OR(AND(M$144&gt;='Mapa de férias'!$E$17,M$144&lt;='Mapa de férias'!$F$17),AND(M$144&gt;='Mapa de férias'!$G$17,M$144&lt;='Mapa de férias'!$H$17),AND(M$144&gt;='Mapa de férias'!$I$17,M$144&lt;='Mapa de férias'!$J$17))),"F",""))</f>
        <v/>
      </c>
      <c r="N153" s="44">
        <f>IF(OR($B153="",N$144=""),"",IF(AND(NETWORKDAYS(N$144,N$144,'Feriados'!$F$7:$F$22)=1,OR(AND(N$144&gt;='Mapa de férias'!$E$17,N$144&lt;='Mapa de férias'!$F$17),AND(N$144&gt;='Mapa de férias'!$G$17,N$144&lt;='Mapa de férias'!$H$17),AND(N$144&gt;='Mapa de férias'!$I$17,N$144&lt;='Mapa de férias'!$J$17))),"F",""))</f>
        <v/>
      </c>
      <c r="O153" s="44">
        <f>IF(OR($B153="",O$144=""),"",IF(AND(NETWORKDAYS(O$144,O$144,'Feriados'!$F$7:$F$22)=1,OR(AND(O$144&gt;='Mapa de férias'!$E$17,O$144&lt;='Mapa de férias'!$F$17),AND(O$144&gt;='Mapa de férias'!$G$17,O$144&lt;='Mapa de férias'!$H$17),AND(O$144&gt;='Mapa de férias'!$I$17,O$144&lt;='Mapa de férias'!$J$17))),"F",""))</f>
        <v/>
      </c>
      <c r="P153" s="44">
        <f>IF(OR($B153="",P$144=""),"",IF(AND(NETWORKDAYS(P$144,P$144,'Feriados'!$F$7:$F$22)=1,OR(AND(P$144&gt;='Mapa de férias'!$E$17,P$144&lt;='Mapa de férias'!$F$17),AND(P$144&gt;='Mapa de férias'!$G$17,P$144&lt;='Mapa de férias'!$H$17),AND(P$144&gt;='Mapa de férias'!$I$17,P$144&lt;='Mapa de férias'!$J$17))),"F",""))</f>
        <v/>
      </c>
      <c r="Q153" s="44">
        <f>IF(OR($B153="",Q$144=""),"",IF(AND(NETWORKDAYS(Q$144,Q$144,'Feriados'!$F$7:$F$22)=1,OR(AND(Q$144&gt;='Mapa de férias'!$E$17,Q$144&lt;='Mapa de férias'!$F$17),AND(Q$144&gt;='Mapa de férias'!$G$17,Q$144&lt;='Mapa de férias'!$H$17),AND(Q$144&gt;='Mapa de férias'!$I$17,Q$144&lt;='Mapa de férias'!$J$17))),"F",""))</f>
        <v/>
      </c>
      <c r="R153" s="44">
        <f>IF(OR($B153="",R$144=""),"",IF(AND(NETWORKDAYS(R$144,R$144,'Feriados'!$F$7:$F$22)=1,OR(AND(R$144&gt;='Mapa de férias'!$E$17,R$144&lt;='Mapa de férias'!$F$17),AND(R$144&gt;='Mapa de férias'!$G$17,R$144&lt;='Mapa de férias'!$H$17),AND(R$144&gt;='Mapa de férias'!$I$17,R$144&lt;='Mapa de férias'!$J$17))),"F",""))</f>
        <v/>
      </c>
      <c r="S153" s="44">
        <f>IF(OR($B153="",S$144=""),"",IF(AND(NETWORKDAYS(S$144,S$144,'Feriados'!$F$7:$F$22)=1,OR(AND(S$144&gt;='Mapa de férias'!$E$17,S$144&lt;='Mapa de férias'!$F$17),AND(S$144&gt;='Mapa de férias'!$G$17,S$144&lt;='Mapa de férias'!$H$17),AND(S$144&gt;='Mapa de férias'!$I$17,S$144&lt;='Mapa de férias'!$J$17))),"F",""))</f>
        <v/>
      </c>
      <c r="T153" s="44">
        <f>IF(OR($B153="",T$144=""),"",IF(AND(NETWORKDAYS(T$144,T$144,'Feriados'!$F$7:$F$22)=1,OR(AND(T$144&gt;='Mapa de férias'!$E$17,T$144&lt;='Mapa de férias'!$F$17),AND(T$144&gt;='Mapa de férias'!$G$17,T$144&lt;='Mapa de férias'!$H$17),AND(T$144&gt;='Mapa de férias'!$I$17,T$144&lt;='Mapa de férias'!$J$17))),"F",""))</f>
        <v/>
      </c>
      <c r="U153" s="44">
        <f>IF(OR($B153="",U$144=""),"",IF(AND(NETWORKDAYS(U$144,U$144,'Feriados'!$F$7:$F$22)=1,OR(AND(U$144&gt;='Mapa de férias'!$E$17,U$144&lt;='Mapa de férias'!$F$17),AND(U$144&gt;='Mapa de férias'!$G$17,U$144&lt;='Mapa de férias'!$H$17),AND(U$144&gt;='Mapa de férias'!$I$17,U$144&lt;='Mapa de férias'!$J$17))),"F",""))</f>
        <v/>
      </c>
      <c r="V153" s="44">
        <f>IF(OR($B153="",V$144=""),"",IF(AND(NETWORKDAYS(V$144,V$144,'Feriados'!$F$7:$F$22)=1,OR(AND(V$144&gt;='Mapa de férias'!$E$17,V$144&lt;='Mapa de férias'!$F$17),AND(V$144&gt;='Mapa de férias'!$G$17,V$144&lt;='Mapa de férias'!$H$17),AND(V$144&gt;='Mapa de férias'!$I$17,V$144&lt;='Mapa de férias'!$J$17))),"F",""))</f>
        <v/>
      </c>
      <c r="W153" s="44">
        <f>IF(OR($B153="",W$144=""),"",IF(AND(NETWORKDAYS(W$144,W$144,'Feriados'!$F$7:$F$22)=1,OR(AND(W$144&gt;='Mapa de férias'!$E$17,W$144&lt;='Mapa de férias'!$F$17),AND(W$144&gt;='Mapa de férias'!$G$17,W$144&lt;='Mapa de férias'!$H$17),AND(W$144&gt;='Mapa de férias'!$I$17,W$144&lt;='Mapa de férias'!$J$17))),"F",""))</f>
        <v/>
      </c>
      <c r="X153" s="44">
        <f>IF(OR($B153="",X$144=""),"",IF(AND(NETWORKDAYS(X$144,X$144,'Feriados'!$F$7:$F$22)=1,OR(AND(X$144&gt;='Mapa de férias'!$E$17,X$144&lt;='Mapa de férias'!$F$17),AND(X$144&gt;='Mapa de férias'!$G$17,X$144&lt;='Mapa de férias'!$H$17),AND(X$144&gt;='Mapa de férias'!$I$17,X$144&lt;='Mapa de férias'!$J$17))),"F",""))</f>
        <v/>
      </c>
      <c r="Y153" s="44">
        <f>IF(OR($B153="",Y$144=""),"",IF(AND(NETWORKDAYS(Y$144,Y$144,'Feriados'!$F$7:$F$22)=1,OR(AND(Y$144&gt;='Mapa de férias'!$E$17,Y$144&lt;='Mapa de férias'!$F$17),AND(Y$144&gt;='Mapa de férias'!$G$17,Y$144&lt;='Mapa de férias'!$H$17),AND(Y$144&gt;='Mapa de férias'!$I$17,Y$144&lt;='Mapa de férias'!$J$17))),"F",""))</f>
        <v/>
      </c>
      <c r="Z153" s="44">
        <f>IF(OR($B153="",Z$144=""),"",IF(AND(NETWORKDAYS(Z$144,Z$144,'Feriados'!$F$7:$F$22)=1,OR(AND(Z$144&gt;='Mapa de férias'!$E$17,Z$144&lt;='Mapa de férias'!$F$17),AND(Z$144&gt;='Mapa de férias'!$G$17,Z$144&lt;='Mapa de férias'!$H$17),AND(Z$144&gt;='Mapa de férias'!$I$17,Z$144&lt;='Mapa de férias'!$J$17))),"F",""))</f>
        <v/>
      </c>
      <c r="AA153" s="44">
        <f>IF(OR($B153="",AA$144=""),"",IF(AND(NETWORKDAYS(AA$144,AA$144,'Feriados'!$F$7:$F$22)=1,OR(AND(AA$144&gt;='Mapa de férias'!$E$17,AA$144&lt;='Mapa de férias'!$F$17),AND(AA$144&gt;='Mapa de férias'!$G$17,AA$144&lt;='Mapa de férias'!$H$17),AND(AA$144&gt;='Mapa de férias'!$I$17,AA$144&lt;='Mapa de férias'!$J$17))),"F",""))</f>
        <v/>
      </c>
      <c r="AB153" s="44">
        <f>IF(OR($B153="",AB$144=""),"",IF(AND(NETWORKDAYS(AB$144,AB$144,'Feriados'!$F$7:$F$22)=1,OR(AND(AB$144&gt;='Mapa de férias'!$E$17,AB$144&lt;='Mapa de férias'!$F$17),AND(AB$144&gt;='Mapa de férias'!$G$17,AB$144&lt;='Mapa de férias'!$H$17),AND(AB$144&gt;='Mapa de férias'!$I$17,AB$144&lt;='Mapa de férias'!$J$17))),"F",""))</f>
        <v/>
      </c>
      <c r="AC153" s="44">
        <f>IF(OR($B153="",AC$144=""),"",IF(AND(NETWORKDAYS(AC$144,AC$144,'Feriados'!$F$7:$F$22)=1,OR(AND(AC$144&gt;='Mapa de férias'!$E$17,AC$144&lt;='Mapa de férias'!$F$17),AND(AC$144&gt;='Mapa de férias'!$G$17,AC$144&lt;='Mapa de férias'!$H$17),AND(AC$144&gt;='Mapa de férias'!$I$17,AC$144&lt;='Mapa de férias'!$J$17))),"F",""))</f>
        <v/>
      </c>
      <c r="AD153" s="44">
        <f>IF(OR($B153="",AD$144=""),"",IF(AND(NETWORKDAYS(AD$144,AD$144,'Feriados'!$F$7:$F$22)=1,OR(AND(AD$144&gt;='Mapa de férias'!$E$17,AD$144&lt;='Mapa de férias'!$F$17),AND(AD$144&gt;='Mapa de férias'!$G$17,AD$144&lt;='Mapa de férias'!$H$17),AND(AD$144&gt;='Mapa de férias'!$I$17,AD$144&lt;='Mapa de férias'!$J$17))),"F",""))</f>
        <v/>
      </c>
      <c r="AE153" s="44">
        <f>IF(OR($B153="",AE$144=""),"",IF(AND(NETWORKDAYS(AE$144,AE$144,'Feriados'!$F$7:$F$22)=1,OR(AND(AE$144&gt;='Mapa de férias'!$E$17,AE$144&lt;='Mapa de férias'!$F$17),AND(AE$144&gt;='Mapa de férias'!$G$17,AE$144&lt;='Mapa de férias'!$H$17),AND(AE$144&gt;='Mapa de férias'!$I$17,AE$144&lt;='Mapa de férias'!$J$17))),"F",""))</f>
        <v/>
      </c>
      <c r="AF153" s="44">
        <f>IF(OR($B153="",AF$144=""),"",IF(AND(NETWORKDAYS(AF$144,AF$144,'Feriados'!$F$7:$F$22)=1,OR(AND(AF$144&gt;='Mapa de férias'!$E$17,AF$144&lt;='Mapa de férias'!$F$17),AND(AF$144&gt;='Mapa de férias'!$G$17,AF$144&lt;='Mapa de férias'!$H$17),AND(AF$144&gt;='Mapa de férias'!$I$17,AF$144&lt;='Mapa de férias'!$J$17))),"F",""))</f>
        <v/>
      </c>
      <c r="AG153" s="44">
        <f>IF(OR($B153="",AG$144=""),"",IF(AND(NETWORKDAYS(AG$144,AG$144,'Feriados'!$F$7:$F$22)=1,OR(AND(AG$144&gt;='Mapa de férias'!$E$17,AG$144&lt;='Mapa de férias'!$F$17),AND(AG$144&gt;='Mapa de férias'!$G$17,AG$144&lt;='Mapa de férias'!$H$17),AND(AG$144&gt;='Mapa de férias'!$I$17,AG$144&lt;='Mapa de férias'!$J$17))),"F",""))</f>
        <v/>
      </c>
      <c r="AH153" s="45">
        <f>IF($B153="","",COUNTIF(C153:AG153,"F"))</f>
        <v/>
      </c>
    </row>
    <row r="154" ht="15" customHeight="1">
      <c r="A154" s="42" t="n">
        <v>9</v>
      </c>
      <c r="B154" s="43">
        <f>IF('Mapa de férias'!$B$18="","",'Mapa de férias'!$B$18)</f>
        <v/>
      </c>
      <c r="C154" s="44">
        <f>IF(OR($B154="",C$144=""),"",IF(AND(NETWORKDAYS(C$144,C$144,'Feriados'!$F$7:$F$22)=1,OR(AND(C$144&gt;='Mapa de férias'!$E$18,C$144&lt;='Mapa de férias'!$F$18),AND(C$144&gt;='Mapa de férias'!$G$18,C$144&lt;='Mapa de férias'!$H$18),AND(C$144&gt;='Mapa de férias'!$I$18,C$144&lt;='Mapa de férias'!$J$18))),"F",""))</f>
        <v/>
      </c>
      <c r="D154" s="44">
        <f>IF(OR($B154="",D$144=""),"",IF(AND(NETWORKDAYS(D$144,D$144,'Feriados'!$F$7:$F$22)=1,OR(AND(D$144&gt;='Mapa de férias'!$E$18,D$144&lt;='Mapa de férias'!$F$18),AND(D$144&gt;='Mapa de férias'!$G$18,D$144&lt;='Mapa de férias'!$H$18),AND(D$144&gt;='Mapa de férias'!$I$18,D$144&lt;='Mapa de férias'!$J$18))),"F",""))</f>
        <v/>
      </c>
      <c r="E154" s="44">
        <f>IF(OR($B154="",E$144=""),"",IF(AND(NETWORKDAYS(E$144,E$144,'Feriados'!$F$7:$F$22)=1,OR(AND(E$144&gt;='Mapa de férias'!$E$18,E$144&lt;='Mapa de férias'!$F$18),AND(E$144&gt;='Mapa de férias'!$G$18,E$144&lt;='Mapa de férias'!$H$18),AND(E$144&gt;='Mapa de férias'!$I$18,E$144&lt;='Mapa de férias'!$J$18))),"F",""))</f>
        <v/>
      </c>
      <c r="F154" s="44">
        <f>IF(OR($B154="",F$144=""),"",IF(AND(NETWORKDAYS(F$144,F$144,'Feriados'!$F$7:$F$22)=1,OR(AND(F$144&gt;='Mapa de férias'!$E$18,F$144&lt;='Mapa de férias'!$F$18),AND(F$144&gt;='Mapa de férias'!$G$18,F$144&lt;='Mapa de férias'!$H$18),AND(F$144&gt;='Mapa de férias'!$I$18,F$144&lt;='Mapa de férias'!$J$18))),"F",""))</f>
        <v/>
      </c>
      <c r="G154" s="44">
        <f>IF(OR($B154="",G$144=""),"",IF(AND(NETWORKDAYS(G$144,G$144,'Feriados'!$F$7:$F$22)=1,OR(AND(G$144&gt;='Mapa de férias'!$E$18,G$144&lt;='Mapa de férias'!$F$18),AND(G$144&gt;='Mapa de férias'!$G$18,G$144&lt;='Mapa de férias'!$H$18),AND(G$144&gt;='Mapa de férias'!$I$18,G$144&lt;='Mapa de férias'!$J$18))),"F",""))</f>
        <v/>
      </c>
      <c r="H154" s="44">
        <f>IF(OR($B154="",H$144=""),"",IF(AND(NETWORKDAYS(H$144,H$144,'Feriados'!$F$7:$F$22)=1,OR(AND(H$144&gt;='Mapa de férias'!$E$18,H$144&lt;='Mapa de férias'!$F$18),AND(H$144&gt;='Mapa de férias'!$G$18,H$144&lt;='Mapa de férias'!$H$18),AND(H$144&gt;='Mapa de férias'!$I$18,H$144&lt;='Mapa de férias'!$J$18))),"F",""))</f>
        <v/>
      </c>
      <c r="I154" s="44">
        <f>IF(OR($B154="",I$144=""),"",IF(AND(NETWORKDAYS(I$144,I$144,'Feriados'!$F$7:$F$22)=1,OR(AND(I$144&gt;='Mapa de férias'!$E$18,I$144&lt;='Mapa de férias'!$F$18),AND(I$144&gt;='Mapa de férias'!$G$18,I$144&lt;='Mapa de férias'!$H$18),AND(I$144&gt;='Mapa de férias'!$I$18,I$144&lt;='Mapa de férias'!$J$18))),"F",""))</f>
        <v/>
      </c>
      <c r="J154" s="44">
        <f>IF(OR($B154="",J$144=""),"",IF(AND(NETWORKDAYS(J$144,J$144,'Feriados'!$F$7:$F$22)=1,OR(AND(J$144&gt;='Mapa de férias'!$E$18,J$144&lt;='Mapa de férias'!$F$18),AND(J$144&gt;='Mapa de férias'!$G$18,J$144&lt;='Mapa de férias'!$H$18),AND(J$144&gt;='Mapa de férias'!$I$18,J$144&lt;='Mapa de férias'!$J$18))),"F",""))</f>
        <v/>
      </c>
      <c r="K154" s="44">
        <f>IF(OR($B154="",K$144=""),"",IF(AND(NETWORKDAYS(K$144,K$144,'Feriados'!$F$7:$F$22)=1,OR(AND(K$144&gt;='Mapa de férias'!$E$18,K$144&lt;='Mapa de férias'!$F$18),AND(K$144&gt;='Mapa de férias'!$G$18,K$144&lt;='Mapa de férias'!$H$18),AND(K$144&gt;='Mapa de férias'!$I$18,K$144&lt;='Mapa de férias'!$J$18))),"F",""))</f>
        <v/>
      </c>
      <c r="L154" s="44">
        <f>IF(OR($B154="",L$144=""),"",IF(AND(NETWORKDAYS(L$144,L$144,'Feriados'!$F$7:$F$22)=1,OR(AND(L$144&gt;='Mapa de férias'!$E$18,L$144&lt;='Mapa de férias'!$F$18),AND(L$144&gt;='Mapa de férias'!$G$18,L$144&lt;='Mapa de férias'!$H$18),AND(L$144&gt;='Mapa de férias'!$I$18,L$144&lt;='Mapa de férias'!$J$18))),"F",""))</f>
        <v/>
      </c>
      <c r="M154" s="44">
        <f>IF(OR($B154="",M$144=""),"",IF(AND(NETWORKDAYS(M$144,M$144,'Feriados'!$F$7:$F$22)=1,OR(AND(M$144&gt;='Mapa de férias'!$E$18,M$144&lt;='Mapa de férias'!$F$18),AND(M$144&gt;='Mapa de férias'!$G$18,M$144&lt;='Mapa de férias'!$H$18),AND(M$144&gt;='Mapa de férias'!$I$18,M$144&lt;='Mapa de férias'!$J$18))),"F",""))</f>
        <v/>
      </c>
      <c r="N154" s="44">
        <f>IF(OR($B154="",N$144=""),"",IF(AND(NETWORKDAYS(N$144,N$144,'Feriados'!$F$7:$F$22)=1,OR(AND(N$144&gt;='Mapa de férias'!$E$18,N$144&lt;='Mapa de férias'!$F$18),AND(N$144&gt;='Mapa de férias'!$G$18,N$144&lt;='Mapa de férias'!$H$18),AND(N$144&gt;='Mapa de férias'!$I$18,N$144&lt;='Mapa de férias'!$J$18))),"F",""))</f>
        <v/>
      </c>
      <c r="O154" s="44">
        <f>IF(OR($B154="",O$144=""),"",IF(AND(NETWORKDAYS(O$144,O$144,'Feriados'!$F$7:$F$22)=1,OR(AND(O$144&gt;='Mapa de férias'!$E$18,O$144&lt;='Mapa de férias'!$F$18),AND(O$144&gt;='Mapa de férias'!$G$18,O$144&lt;='Mapa de férias'!$H$18),AND(O$144&gt;='Mapa de férias'!$I$18,O$144&lt;='Mapa de férias'!$J$18))),"F",""))</f>
        <v/>
      </c>
      <c r="P154" s="44">
        <f>IF(OR($B154="",P$144=""),"",IF(AND(NETWORKDAYS(P$144,P$144,'Feriados'!$F$7:$F$22)=1,OR(AND(P$144&gt;='Mapa de férias'!$E$18,P$144&lt;='Mapa de férias'!$F$18),AND(P$144&gt;='Mapa de férias'!$G$18,P$144&lt;='Mapa de férias'!$H$18),AND(P$144&gt;='Mapa de férias'!$I$18,P$144&lt;='Mapa de férias'!$J$18))),"F",""))</f>
        <v/>
      </c>
      <c r="Q154" s="44">
        <f>IF(OR($B154="",Q$144=""),"",IF(AND(NETWORKDAYS(Q$144,Q$144,'Feriados'!$F$7:$F$22)=1,OR(AND(Q$144&gt;='Mapa de férias'!$E$18,Q$144&lt;='Mapa de férias'!$F$18),AND(Q$144&gt;='Mapa de férias'!$G$18,Q$144&lt;='Mapa de férias'!$H$18),AND(Q$144&gt;='Mapa de férias'!$I$18,Q$144&lt;='Mapa de férias'!$J$18))),"F",""))</f>
        <v/>
      </c>
      <c r="R154" s="44">
        <f>IF(OR($B154="",R$144=""),"",IF(AND(NETWORKDAYS(R$144,R$144,'Feriados'!$F$7:$F$22)=1,OR(AND(R$144&gt;='Mapa de férias'!$E$18,R$144&lt;='Mapa de férias'!$F$18),AND(R$144&gt;='Mapa de férias'!$G$18,R$144&lt;='Mapa de férias'!$H$18),AND(R$144&gt;='Mapa de férias'!$I$18,R$144&lt;='Mapa de férias'!$J$18))),"F",""))</f>
        <v/>
      </c>
      <c r="S154" s="44">
        <f>IF(OR($B154="",S$144=""),"",IF(AND(NETWORKDAYS(S$144,S$144,'Feriados'!$F$7:$F$22)=1,OR(AND(S$144&gt;='Mapa de férias'!$E$18,S$144&lt;='Mapa de férias'!$F$18),AND(S$144&gt;='Mapa de férias'!$G$18,S$144&lt;='Mapa de férias'!$H$18),AND(S$144&gt;='Mapa de férias'!$I$18,S$144&lt;='Mapa de férias'!$J$18))),"F",""))</f>
        <v/>
      </c>
      <c r="T154" s="44">
        <f>IF(OR($B154="",T$144=""),"",IF(AND(NETWORKDAYS(T$144,T$144,'Feriados'!$F$7:$F$22)=1,OR(AND(T$144&gt;='Mapa de férias'!$E$18,T$144&lt;='Mapa de férias'!$F$18),AND(T$144&gt;='Mapa de férias'!$G$18,T$144&lt;='Mapa de férias'!$H$18),AND(T$144&gt;='Mapa de férias'!$I$18,T$144&lt;='Mapa de férias'!$J$18))),"F",""))</f>
        <v/>
      </c>
      <c r="U154" s="44">
        <f>IF(OR($B154="",U$144=""),"",IF(AND(NETWORKDAYS(U$144,U$144,'Feriados'!$F$7:$F$22)=1,OR(AND(U$144&gt;='Mapa de férias'!$E$18,U$144&lt;='Mapa de férias'!$F$18),AND(U$144&gt;='Mapa de férias'!$G$18,U$144&lt;='Mapa de férias'!$H$18),AND(U$144&gt;='Mapa de férias'!$I$18,U$144&lt;='Mapa de férias'!$J$18))),"F",""))</f>
        <v/>
      </c>
      <c r="V154" s="44">
        <f>IF(OR($B154="",V$144=""),"",IF(AND(NETWORKDAYS(V$144,V$144,'Feriados'!$F$7:$F$22)=1,OR(AND(V$144&gt;='Mapa de férias'!$E$18,V$144&lt;='Mapa de férias'!$F$18),AND(V$144&gt;='Mapa de férias'!$G$18,V$144&lt;='Mapa de férias'!$H$18),AND(V$144&gt;='Mapa de férias'!$I$18,V$144&lt;='Mapa de férias'!$J$18))),"F",""))</f>
        <v/>
      </c>
      <c r="W154" s="44">
        <f>IF(OR($B154="",W$144=""),"",IF(AND(NETWORKDAYS(W$144,W$144,'Feriados'!$F$7:$F$22)=1,OR(AND(W$144&gt;='Mapa de férias'!$E$18,W$144&lt;='Mapa de férias'!$F$18),AND(W$144&gt;='Mapa de férias'!$G$18,W$144&lt;='Mapa de férias'!$H$18),AND(W$144&gt;='Mapa de férias'!$I$18,W$144&lt;='Mapa de férias'!$J$18))),"F",""))</f>
        <v/>
      </c>
      <c r="X154" s="44">
        <f>IF(OR($B154="",X$144=""),"",IF(AND(NETWORKDAYS(X$144,X$144,'Feriados'!$F$7:$F$22)=1,OR(AND(X$144&gt;='Mapa de férias'!$E$18,X$144&lt;='Mapa de férias'!$F$18),AND(X$144&gt;='Mapa de férias'!$G$18,X$144&lt;='Mapa de férias'!$H$18),AND(X$144&gt;='Mapa de férias'!$I$18,X$144&lt;='Mapa de férias'!$J$18))),"F",""))</f>
        <v/>
      </c>
      <c r="Y154" s="44">
        <f>IF(OR($B154="",Y$144=""),"",IF(AND(NETWORKDAYS(Y$144,Y$144,'Feriados'!$F$7:$F$22)=1,OR(AND(Y$144&gt;='Mapa de férias'!$E$18,Y$144&lt;='Mapa de férias'!$F$18),AND(Y$144&gt;='Mapa de férias'!$G$18,Y$144&lt;='Mapa de férias'!$H$18),AND(Y$144&gt;='Mapa de férias'!$I$18,Y$144&lt;='Mapa de férias'!$J$18))),"F",""))</f>
        <v/>
      </c>
      <c r="Z154" s="44">
        <f>IF(OR($B154="",Z$144=""),"",IF(AND(NETWORKDAYS(Z$144,Z$144,'Feriados'!$F$7:$F$22)=1,OR(AND(Z$144&gt;='Mapa de férias'!$E$18,Z$144&lt;='Mapa de férias'!$F$18),AND(Z$144&gt;='Mapa de férias'!$G$18,Z$144&lt;='Mapa de férias'!$H$18),AND(Z$144&gt;='Mapa de férias'!$I$18,Z$144&lt;='Mapa de férias'!$J$18))),"F",""))</f>
        <v/>
      </c>
      <c r="AA154" s="44">
        <f>IF(OR($B154="",AA$144=""),"",IF(AND(NETWORKDAYS(AA$144,AA$144,'Feriados'!$F$7:$F$22)=1,OR(AND(AA$144&gt;='Mapa de férias'!$E$18,AA$144&lt;='Mapa de férias'!$F$18),AND(AA$144&gt;='Mapa de férias'!$G$18,AA$144&lt;='Mapa de férias'!$H$18),AND(AA$144&gt;='Mapa de férias'!$I$18,AA$144&lt;='Mapa de férias'!$J$18))),"F",""))</f>
        <v/>
      </c>
      <c r="AB154" s="44">
        <f>IF(OR($B154="",AB$144=""),"",IF(AND(NETWORKDAYS(AB$144,AB$144,'Feriados'!$F$7:$F$22)=1,OR(AND(AB$144&gt;='Mapa de férias'!$E$18,AB$144&lt;='Mapa de férias'!$F$18),AND(AB$144&gt;='Mapa de férias'!$G$18,AB$144&lt;='Mapa de férias'!$H$18),AND(AB$144&gt;='Mapa de férias'!$I$18,AB$144&lt;='Mapa de férias'!$J$18))),"F",""))</f>
        <v/>
      </c>
      <c r="AC154" s="44">
        <f>IF(OR($B154="",AC$144=""),"",IF(AND(NETWORKDAYS(AC$144,AC$144,'Feriados'!$F$7:$F$22)=1,OR(AND(AC$144&gt;='Mapa de férias'!$E$18,AC$144&lt;='Mapa de férias'!$F$18),AND(AC$144&gt;='Mapa de férias'!$G$18,AC$144&lt;='Mapa de férias'!$H$18),AND(AC$144&gt;='Mapa de férias'!$I$18,AC$144&lt;='Mapa de férias'!$J$18))),"F",""))</f>
        <v/>
      </c>
      <c r="AD154" s="44">
        <f>IF(OR($B154="",AD$144=""),"",IF(AND(NETWORKDAYS(AD$144,AD$144,'Feriados'!$F$7:$F$22)=1,OR(AND(AD$144&gt;='Mapa de férias'!$E$18,AD$144&lt;='Mapa de férias'!$F$18),AND(AD$144&gt;='Mapa de férias'!$G$18,AD$144&lt;='Mapa de férias'!$H$18),AND(AD$144&gt;='Mapa de férias'!$I$18,AD$144&lt;='Mapa de férias'!$J$18))),"F",""))</f>
        <v/>
      </c>
      <c r="AE154" s="44">
        <f>IF(OR($B154="",AE$144=""),"",IF(AND(NETWORKDAYS(AE$144,AE$144,'Feriados'!$F$7:$F$22)=1,OR(AND(AE$144&gt;='Mapa de férias'!$E$18,AE$144&lt;='Mapa de férias'!$F$18),AND(AE$144&gt;='Mapa de férias'!$G$18,AE$144&lt;='Mapa de férias'!$H$18),AND(AE$144&gt;='Mapa de férias'!$I$18,AE$144&lt;='Mapa de férias'!$J$18))),"F",""))</f>
        <v/>
      </c>
      <c r="AF154" s="44">
        <f>IF(OR($B154="",AF$144=""),"",IF(AND(NETWORKDAYS(AF$144,AF$144,'Feriados'!$F$7:$F$22)=1,OR(AND(AF$144&gt;='Mapa de férias'!$E$18,AF$144&lt;='Mapa de férias'!$F$18),AND(AF$144&gt;='Mapa de férias'!$G$18,AF$144&lt;='Mapa de férias'!$H$18),AND(AF$144&gt;='Mapa de férias'!$I$18,AF$144&lt;='Mapa de férias'!$J$18))),"F",""))</f>
        <v/>
      </c>
      <c r="AG154" s="44">
        <f>IF(OR($B154="",AG$144=""),"",IF(AND(NETWORKDAYS(AG$144,AG$144,'Feriados'!$F$7:$F$22)=1,OR(AND(AG$144&gt;='Mapa de férias'!$E$18,AG$144&lt;='Mapa de férias'!$F$18),AND(AG$144&gt;='Mapa de férias'!$G$18,AG$144&lt;='Mapa de férias'!$H$18),AND(AG$144&gt;='Mapa de férias'!$I$18,AG$144&lt;='Mapa de férias'!$J$18))),"F",""))</f>
        <v/>
      </c>
      <c r="AH154" s="45">
        <f>IF($B154="","",COUNTIF(C154:AG154,"F"))</f>
        <v/>
      </c>
    </row>
    <row r="155" ht="15" customHeight="1">
      <c r="A155" s="42" t="n">
        <v>10</v>
      </c>
      <c r="B155" s="43">
        <f>IF('Mapa de férias'!$B$19="","",'Mapa de férias'!$B$19)</f>
        <v/>
      </c>
      <c r="C155" s="44">
        <f>IF(OR($B155="",C$144=""),"",IF(AND(NETWORKDAYS(C$144,C$144,'Feriados'!$F$7:$F$22)=1,OR(AND(C$144&gt;='Mapa de férias'!$E$19,C$144&lt;='Mapa de férias'!$F$19),AND(C$144&gt;='Mapa de férias'!$G$19,C$144&lt;='Mapa de férias'!$H$19),AND(C$144&gt;='Mapa de férias'!$I$19,C$144&lt;='Mapa de férias'!$J$19))),"F",""))</f>
        <v/>
      </c>
      <c r="D155" s="44">
        <f>IF(OR($B155="",D$144=""),"",IF(AND(NETWORKDAYS(D$144,D$144,'Feriados'!$F$7:$F$22)=1,OR(AND(D$144&gt;='Mapa de férias'!$E$19,D$144&lt;='Mapa de férias'!$F$19),AND(D$144&gt;='Mapa de férias'!$G$19,D$144&lt;='Mapa de férias'!$H$19),AND(D$144&gt;='Mapa de férias'!$I$19,D$144&lt;='Mapa de férias'!$J$19))),"F",""))</f>
        <v/>
      </c>
      <c r="E155" s="44">
        <f>IF(OR($B155="",E$144=""),"",IF(AND(NETWORKDAYS(E$144,E$144,'Feriados'!$F$7:$F$22)=1,OR(AND(E$144&gt;='Mapa de férias'!$E$19,E$144&lt;='Mapa de férias'!$F$19),AND(E$144&gt;='Mapa de férias'!$G$19,E$144&lt;='Mapa de férias'!$H$19),AND(E$144&gt;='Mapa de férias'!$I$19,E$144&lt;='Mapa de férias'!$J$19))),"F",""))</f>
        <v/>
      </c>
      <c r="F155" s="44">
        <f>IF(OR($B155="",F$144=""),"",IF(AND(NETWORKDAYS(F$144,F$144,'Feriados'!$F$7:$F$22)=1,OR(AND(F$144&gt;='Mapa de férias'!$E$19,F$144&lt;='Mapa de férias'!$F$19),AND(F$144&gt;='Mapa de férias'!$G$19,F$144&lt;='Mapa de férias'!$H$19),AND(F$144&gt;='Mapa de férias'!$I$19,F$144&lt;='Mapa de férias'!$J$19))),"F",""))</f>
        <v/>
      </c>
      <c r="G155" s="44">
        <f>IF(OR($B155="",G$144=""),"",IF(AND(NETWORKDAYS(G$144,G$144,'Feriados'!$F$7:$F$22)=1,OR(AND(G$144&gt;='Mapa de férias'!$E$19,G$144&lt;='Mapa de férias'!$F$19),AND(G$144&gt;='Mapa de férias'!$G$19,G$144&lt;='Mapa de férias'!$H$19),AND(G$144&gt;='Mapa de férias'!$I$19,G$144&lt;='Mapa de férias'!$J$19))),"F",""))</f>
        <v/>
      </c>
      <c r="H155" s="44">
        <f>IF(OR($B155="",H$144=""),"",IF(AND(NETWORKDAYS(H$144,H$144,'Feriados'!$F$7:$F$22)=1,OR(AND(H$144&gt;='Mapa de férias'!$E$19,H$144&lt;='Mapa de férias'!$F$19),AND(H$144&gt;='Mapa de férias'!$G$19,H$144&lt;='Mapa de férias'!$H$19),AND(H$144&gt;='Mapa de férias'!$I$19,H$144&lt;='Mapa de férias'!$J$19))),"F",""))</f>
        <v/>
      </c>
      <c r="I155" s="44">
        <f>IF(OR($B155="",I$144=""),"",IF(AND(NETWORKDAYS(I$144,I$144,'Feriados'!$F$7:$F$22)=1,OR(AND(I$144&gt;='Mapa de férias'!$E$19,I$144&lt;='Mapa de férias'!$F$19),AND(I$144&gt;='Mapa de férias'!$G$19,I$144&lt;='Mapa de férias'!$H$19),AND(I$144&gt;='Mapa de férias'!$I$19,I$144&lt;='Mapa de férias'!$J$19))),"F",""))</f>
        <v/>
      </c>
      <c r="J155" s="44">
        <f>IF(OR($B155="",J$144=""),"",IF(AND(NETWORKDAYS(J$144,J$144,'Feriados'!$F$7:$F$22)=1,OR(AND(J$144&gt;='Mapa de férias'!$E$19,J$144&lt;='Mapa de férias'!$F$19),AND(J$144&gt;='Mapa de férias'!$G$19,J$144&lt;='Mapa de férias'!$H$19),AND(J$144&gt;='Mapa de férias'!$I$19,J$144&lt;='Mapa de férias'!$J$19))),"F",""))</f>
        <v/>
      </c>
      <c r="K155" s="44">
        <f>IF(OR($B155="",K$144=""),"",IF(AND(NETWORKDAYS(K$144,K$144,'Feriados'!$F$7:$F$22)=1,OR(AND(K$144&gt;='Mapa de férias'!$E$19,K$144&lt;='Mapa de férias'!$F$19),AND(K$144&gt;='Mapa de férias'!$G$19,K$144&lt;='Mapa de férias'!$H$19),AND(K$144&gt;='Mapa de férias'!$I$19,K$144&lt;='Mapa de férias'!$J$19))),"F",""))</f>
        <v/>
      </c>
      <c r="L155" s="44">
        <f>IF(OR($B155="",L$144=""),"",IF(AND(NETWORKDAYS(L$144,L$144,'Feriados'!$F$7:$F$22)=1,OR(AND(L$144&gt;='Mapa de férias'!$E$19,L$144&lt;='Mapa de férias'!$F$19),AND(L$144&gt;='Mapa de férias'!$G$19,L$144&lt;='Mapa de férias'!$H$19),AND(L$144&gt;='Mapa de férias'!$I$19,L$144&lt;='Mapa de férias'!$J$19))),"F",""))</f>
        <v/>
      </c>
      <c r="M155" s="44">
        <f>IF(OR($B155="",M$144=""),"",IF(AND(NETWORKDAYS(M$144,M$144,'Feriados'!$F$7:$F$22)=1,OR(AND(M$144&gt;='Mapa de férias'!$E$19,M$144&lt;='Mapa de férias'!$F$19),AND(M$144&gt;='Mapa de férias'!$G$19,M$144&lt;='Mapa de férias'!$H$19),AND(M$144&gt;='Mapa de férias'!$I$19,M$144&lt;='Mapa de férias'!$J$19))),"F",""))</f>
        <v/>
      </c>
      <c r="N155" s="44">
        <f>IF(OR($B155="",N$144=""),"",IF(AND(NETWORKDAYS(N$144,N$144,'Feriados'!$F$7:$F$22)=1,OR(AND(N$144&gt;='Mapa de férias'!$E$19,N$144&lt;='Mapa de férias'!$F$19),AND(N$144&gt;='Mapa de férias'!$G$19,N$144&lt;='Mapa de férias'!$H$19),AND(N$144&gt;='Mapa de férias'!$I$19,N$144&lt;='Mapa de férias'!$J$19))),"F",""))</f>
        <v/>
      </c>
      <c r="O155" s="44">
        <f>IF(OR($B155="",O$144=""),"",IF(AND(NETWORKDAYS(O$144,O$144,'Feriados'!$F$7:$F$22)=1,OR(AND(O$144&gt;='Mapa de férias'!$E$19,O$144&lt;='Mapa de férias'!$F$19),AND(O$144&gt;='Mapa de férias'!$G$19,O$144&lt;='Mapa de férias'!$H$19),AND(O$144&gt;='Mapa de férias'!$I$19,O$144&lt;='Mapa de férias'!$J$19))),"F",""))</f>
        <v/>
      </c>
      <c r="P155" s="44">
        <f>IF(OR($B155="",P$144=""),"",IF(AND(NETWORKDAYS(P$144,P$144,'Feriados'!$F$7:$F$22)=1,OR(AND(P$144&gt;='Mapa de férias'!$E$19,P$144&lt;='Mapa de férias'!$F$19),AND(P$144&gt;='Mapa de férias'!$G$19,P$144&lt;='Mapa de férias'!$H$19),AND(P$144&gt;='Mapa de férias'!$I$19,P$144&lt;='Mapa de férias'!$J$19))),"F",""))</f>
        <v/>
      </c>
      <c r="Q155" s="44">
        <f>IF(OR($B155="",Q$144=""),"",IF(AND(NETWORKDAYS(Q$144,Q$144,'Feriados'!$F$7:$F$22)=1,OR(AND(Q$144&gt;='Mapa de férias'!$E$19,Q$144&lt;='Mapa de férias'!$F$19),AND(Q$144&gt;='Mapa de férias'!$G$19,Q$144&lt;='Mapa de férias'!$H$19),AND(Q$144&gt;='Mapa de férias'!$I$19,Q$144&lt;='Mapa de férias'!$J$19))),"F",""))</f>
        <v/>
      </c>
      <c r="R155" s="44">
        <f>IF(OR($B155="",R$144=""),"",IF(AND(NETWORKDAYS(R$144,R$144,'Feriados'!$F$7:$F$22)=1,OR(AND(R$144&gt;='Mapa de férias'!$E$19,R$144&lt;='Mapa de férias'!$F$19),AND(R$144&gt;='Mapa de férias'!$G$19,R$144&lt;='Mapa de férias'!$H$19),AND(R$144&gt;='Mapa de férias'!$I$19,R$144&lt;='Mapa de férias'!$J$19))),"F",""))</f>
        <v/>
      </c>
      <c r="S155" s="44">
        <f>IF(OR($B155="",S$144=""),"",IF(AND(NETWORKDAYS(S$144,S$144,'Feriados'!$F$7:$F$22)=1,OR(AND(S$144&gt;='Mapa de férias'!$E$19,S$144&lt;='Mapa de férias'!$F$19),AND(S$144&gt;='Mapa de férias'!$G$19,S$144&lt;='Mapa de férias'!$H$19),AND(S$144&gt;='Mapa de férias'!$I$19,S$144&lt;='Mapa de férias'!$J$19))),"F",""))</f>
        <v/>
      </c>
      <c r="T155" s="44">
        <f>IF(OR($B155="",T$144=""),"",IF(AND(NETWORKDAYS(T$144,T$144,'Feriados'!$F$7:$F$22)=1,OR(AND(T$144&gt;='Mapa de férias'!$E$19,T$144&lt;='Mapa de férias'!$F$19),AND(T$144&gt;='Mapa de férias'!$G$19,T$144&lt;='Mapa de férias'!$H$19),AND(T$144&gt;='Mapa de férias'!$I$19,T$144&lt;='Mapa de férias'!$J$19))),"F",""))</f>
        <v/>
      </c>
      <c r="U155" s="44">
        <f>IF(OR($B155="",U$144=""),"",IF(AND(NETWORKDAYS(U$144,U$144,'Feriados'!$F$7:$F$22)=1,OR(AND(U$144&gt;='Mapa de férias'!$E$19,U$144&lt;='Mapa de férias'!$F$19),AND(U$144&gt;='Mapa de férias'!$G$19,U$144&lt;='Mapa de férias'!$H$19),AND(U$144&gt;='Mapa de férias'!$I$19,U$144&lt;='Mapa de férias'!$J$19))),"F",""))</f>
        <v/>
      </c>
      <c r="V155" s="44">
        <f>IF(OR($B155="",V$144=""),"",IF(AND(NETWORKDAYS(V$144,V$144,'Feriados'!$F$7:$F$22)=1,OR(AND(V$144&gt;='Mapa de férias'!$E$19,V$144&lt;='Mapa de férias'!$F$19),AND(V$144&gt;='Mapa de férias'!$G$19,V$144&lt;='Mapa de férias'!$H$19),AND(V$144&gt;='Mapa de férias'!$I$19,V$144&lt;='Mapa de férias'!$J$19))),"F",""))</f>
        <v/>
      </c>
      <c r="W155" s="44">
        <f>IF(OR($B155="",W$144=""),"",IF(AND(NETWORKDAYS(W$144,W$144,'Feriados'!$F$7:$F$22)=1,OR(AND(W$144&gt;='Mapa de férias'!$E$19,W$144&lt;='Mapa de férias'!$F$19),AND(W$144&gt;='Mapa de férias'!$G$19,W$144&lt;='Mapa de férias'!$H$19),AND(W$144&gt;='Mapa de férias'!$I$19,W$144&lt;='Mapa de férias'!$J$19))),"F",""))</f>
        <v/>
      </c>
      <c r="X155" s="44">
        <f>IF(OR($B155="",X$144=""),"",IF(AND(NETWORKDAYS(X$144,X$144,'Feriados'!$F$7:$F$22)=1,OR(AND(X$144&gt;='Mapa de férias'!$E$19,X$144&lt;='Mapa de férias'!$F$19),AND(X$144&gt;='Mapa de férias'!$G$19,X$144&lt;='Mapa de férias'!$H$19),AND(X$144&gt;='Mapa de férias'!$I$19,X$144&lt;='Mapa de férias'!$J$19))),"F",""))</f>
        <v/>
      </c>
      <c r="Y155" s="44">
        <f>IF(OR($B155="",Y$144=""),"",IF(AND(NETWORKDAYS(Y$144,Y$144,'Feriados'!$F$7:$F$22)=1,OR(AND(Y$144&gt;='Mapa de férias'!$E$19,Y$144&lt;='Mapa de férias'!$F$19),AND(Y$144&gt;='Mapa de férias'!$G$19,Y$144&lt;='Mapa de férias'!$H$19),AND(Y$144&gt;='Mapa de férias'!$I$19,Y$144&lt;='Mapa de férias'!$J$19))),"F",""))</f>
        <v/>
      </c>
      <c r="Z155" s="44">
        <f>IF(OR($B155="",Z$144=""),"",IF(AND(NETWORKDAYS(Z$144,Z$144,'Feriados'!$F$7:$F$22)=1,OR(AND(Z$144&gt;='Mapa de férias'!$E$19,Z$144&lt;='Mapa de férias'!$F$19),AND(Z$144&gt;='Mapa de férias'!$G$19,Z$144&lt;='Mapa de férias'!$H$19),AND(Z$144&gt;='Mapa de férias'!$I$19,Z$144&lt;='Mapa de férias'!$J$19))),"F",""))</f>
        <v/>
      </c>
      <c r="AA155" s="44">
        <f>IF(OR($B155="",AA$144=""),"",IF(AND(NETWORKDAYS(AA$144,AA$144,'Feriados'!$F$7:$F$22)=1,OR(AND(AA$144&gt;='Mapa de férias'!$E$19,AA$144&lt;='Mapa de férias'!$F$19),AND(AA$144&gt;='Mapa de férias'!$G$19,AA$144&lt;='Mapa de férias'!$H$19),AND(AA$144&gt;='Mapa de férias'!$I$19,AA$144&lt;='Mapa de férias'!$J$19))),"F",""))</f>
        <v/>
      </c>
      <c r="AB155" s="44">
        <f>IF(OR($B155="",AB$144=""),"",IF(AND(NETWORKDAYS(AB$144,AB$144,'Feriados'!$F$7:$F$22)=1,OR(AND(AB$144&gt;='Mapa de férias'!$E$19,AB$144&lt;='Mapa de férias'!$F$19),AND(AB$144&gt;='Mapa de férias'!$G$19,AB$144&lt;='Mapa de férias'!$H$19),AND(AB$144&gt;='Mapa de férias'!$I$19,AB$144&lt;='Mapa de férias'!$J$19))),"F",""))</f>
        <v/>
      </c>
      <c r="AC155" s="44">
        <f>IF(OR($B155="",AC$144=""),"",IF(AND(NETWORKDAYS(AC$144,AC$144,'Feriados'!$F$7:$F$22)=1,OR(AND(AC$144&gt;='Mapa de férias'!$E$19,AC$144&lt;='Mapa de férias'!$F$19),AND(AC$144&gt;='Mapa de férias'!$G$19,AC$144&lt;='Mapa de férias'!$H$19),AND(AC$144&gt;='Mapa de férias'!$I$19,AC$144&lt;='Mapa de férias'!$J$19))),"F",""))</f>
        <v/>
      </c>
      <c r="AD155" s="44">
        <f>IF(OR($B155="",AD$144=""),"",IF(AND(NETWORKDAYS(AD$144,AD$144,'Feriados'!$F$7:$F$22)=1,OR(AND(AD$144&gt;='Mapa de férias'!$E$19,AD$144&lt;='Mapa de férias'!$F$19),AND(AD$144&gt;='Mapa de férias'!$G$19,AD$144&lt;='Mapa de férias'!$H$19),AND(AD$144&gt;='Mapa de férias'!$I$19,AD$144&lt;='Mapa de férias'!$J$19))),"F",""))</f>
        <v/>
      </c>
      <c r="AE155" s="44">
        <f>IF(OR($B155="",AE$144=""),"",IF(AND(NETWORKDAYS(AE$144,AE$144,'Feriados'!$F$7:$F$22)=1,OR(AND(AE$144&gt;='Mapa de férias'!$E$19,AE$144&lt;='Mapa de férias'!$F$19),AND(AE$144&gt;='Mapa de férias'!$G$19,AE$144&lt;='Mapa de férias'!$H$19),AND(AE$144&gt;='Mapa de férias'!$I$19,AE$144&lt;='Mapa de férias'!$J$19))),"F",""))</f>
        <v/>
      </c>
      <c r="AF155" s="44">
        <f>IF(OR($B155="",AF$144=""),"",IF(AND(NETWORKDAYS(AF$144,AF$144,'Feriados'!$F$7:$F$22)=1,OR(AND(AF$144&gt;='Mapa de férias'!$E$19,AF$144&lt;='Mapa de férias'!$F$19),AND(AF$144&gt;='Mapa de férias'!$G$19,AF$144&lt;='Mapa de férias'!$H$19),AND(AF$144&gt;='Mapa de férias'!$I$19,AF$144&lt;='Mapa de férias'!$J$19))),"F",""))</f>
        <v/>
      </c>
      <c r="AG155" s="44">
        <f>IF(OR($B155="",AG$144=""),"",IF(AND(NETWORKDAYS(AG$144,AG$144,'Feriados'!$F$7:$F$22)=1,OR(AND(AG$144&gt;='Mapa de férias'!$E$19,AG$144&lt;='Mapa de férias'!$F$19),AND(AG$144&gt;='Mapa de férias'!$G$19,AG$144&lt;='Mapa de férias'!$H$19),AND(AG$144&gt;='Mapa de férias'!$I$19,AG$144&lt;='Mapa de férias'!$J$19))),"F",""))</f>
        <v/>
      </c>
      <c r="AH155" s="45">
        <f>IF($B155="","",COUNTIF(C155:AG155,"F"))</f>
        <v/>
      </c>
    </row>
    <row r="156" ht="15" customHeight="1">
      <c r="A156" s="42" t="n">
        <v>11</v>
      </c>
      <c r="B156" s="43">
        <f>IF('Mapa de férias'!$B$20="","",'Mapa de férias'!$B$20)</f>
        <v/>
      </c>
      <c r="C156" s="44">
        <f>IF(OR($B156="",C$144=""),"",IF(AND(NETWORKDAYS(C$144,C$144,'Feriados'!$F$7:$F$22)=1,OR(AND(C$144&gt;='Mapa de férias'!$E$20,C$144&lt;='Mapa de férias'!$F$20),AND(C$144&gt;='Mapa de férias'!$G$20,C$144&lt;='Mapa de férias'!$H$20),AND(C$144&gt;='Mapa de férias'!$I$20,C$144&lt;='Mapa de férias'!$J$20))),"F",""))</f>
        <v/>
      </c>
      <c r="D156" s="44">
        <f>IF(OR($B156="",D$144=""),"",IF(AND(NETWORKDAYS(D$144,D$144,'Feriados'!$F$7:$F$22)=1,OR(AND(D$144&gt;='Mapa de férias'!$E$20,D$144&lt;='Mapa de férias'!$F$20),AND(D$144&gt;='Mapa de férias'!$G$20,D$144&lt;='Mapa de férias'!$H$20),AND(D$144&gt;='Mapa de férias'!$I$20,D$144&lt;='Mapa de férias'!$J$20))),"F",""))</f>
        <v/>
      </c>
      <c r="E156" s="44">
        <f>IF(OR($B156="",E$144=""),"",IF(AND(NETWORKDAYS(E$144,E$144,'Feriados'!$F$7:$F$22)=1,OR(AND(E$144&gt;='Mapa de férias'!$E$20,E$144&lt;='Mapa de férias'!$F$20),AND(E$144&gt;='Mapa de férias'!$G$20,E$144&lt;='Mapa de férias'!$H$20),AND(E$144&gt;='Mapa de férias'!$I$20,E$144&lt;='Mapa de férias'!$J$20))),"F",""))</f>
        <v/>
      </c>
      <c r="F156" s="44">
        <f>IF(OR($B156="",F$144=""),"",IF(AND(NETWORKDAYS(F$144,F$144,'Feriados'!$F$7:$F$22)=1,OR(AND(F$144&gt;='Mapa de férias'!$E$20,F$144&lt;='Mapa de férias'!$F$20),AND(F$144&gt;='Mapa de férias'!$G$20,F$144&lt;='Mapa de férias'!$H$20),AND(F$144&gt;='Mapa de férias'!$I$20,F$144&lt;='Mapa de férias'!$J$20))),"F",""))</f>
        <v/>
      </c>
      <c r="G156" s="44">
        <f>IF(OR($B156="",G$144=""),"",IF(AND(NETWORKDAYS(G$144,G$144,'Feriados'!$F$7:$F$22)=1,OR(AND(G$144&gt;='Mapa de férias'!$E$20,G$144&lt;='Mapa de férias'!$F$20),AND(G$144&gt;='Mapa de férias'!$G$20,G$144&lt;='Mapa de férias'!$H$20),AND(G$144&gt;='Mapa de férias'!$I$20,G$144&lt;='Mapa de férias'!$J$20))),"F",""))</f>
        <v/>
      </c>
      <c r="H156" s="44">
        <f>IF(OR($B156="",H$144=""),"",IF(AND(NETWORKDAYS(H$144,H$144,'Feriados'!$F$7:$F$22)=1,OR(AND(H$144&gt;='Mapa de férias'!$E$20,H$144&lt;='Mapa de férias'!$F$20),AND(H$144&gt;='Mapa de férias'!$G$20,H$144&lt;='Mapa de férias'!$H$20),AND(H$144&gt;='Mapa de férias'!$I$20,H$144&lt;='Mapa de férias'!$J$20))),"F",""))</f>
        <v/>
      </c>
      <c r="I156" s="44">
        <f>IF(OR($B156="",I$144=""),"",IF(AND(NETWORKDAYS(I$144,I$144,'Feriados'!$F$7:$F$22)=1,OR(AND(I$144&gt;='Mapa de férias'!$E$20,I$144&lt;='Mapa de férias'!$F$20),AND(I$144&gt;='Mapa de férias'!$G$20,I$144&lt;='Mapa de férias'!$H$20),AND(I$144&gt;='Mapa de férias'!$I$20,I$144&lt;='Mapa de férias'!$J$20))),"F",""))</f>
        <v/>
      </c>
      <c r="J156" s="44">
        <f>IF(OR($B156="",J$144=""),"",IF(AND(NETWORKDAYS(J$144,J$144,'Feriados'!$F$7:$F$22)=1,OR(AND(J$144&gt;='Mapa de férias'!$E$20,J$144&lt;='Mapa de férias'!$F$20),AND(J$144&gt;='Mapa de férias'!$G$20,J$144&lt;='Mapa de férias'!$H$20),AND(J$144&gt;='Mapa de férias'!$I$20,J$144&lt;='Mapa de férias'!$J$20))),"F",""))</f>
        <v/>
      </c>
      <c r="K156" s="44">
        <f>IF(OR($B156="",K$144=""),"",IF(AND(NETWORKDAYS(K$144,K$144,'Feriados'!$F$7:$F$22)=1,OR(AND(K$144&gt;='Mapa de férias'!$E$20,K$144&lt;='Mapa de férias'!$F$20),AND(K$144&gt;='Mapa de férias'!$G$20,K$144&lt;='Mapa de férias'!$H$20),AND(K$144&gt;='Mapa de férias'!$I$20,K$144&lt;='Mapa de férias'!$J$20))),"F",""))</f>
        <v/>
      </c>
      <c r="L156" s="44">
        <f>IF(OR($B156="",L$144=""),"",IF(AND(NETWORKDAYS(L$144,L$144,'Feriados'!$F$7:$F$22)=1,OR(AND(L$144&gt;='Mapa de férias'!$E$20,L$144&lt;='Mapa de férias'!$F$20),AND(L$144&gt;='Mapa de férias'!$G$20,L$144&lt;='Mapa de férias'!$H$20),AND(L$144&gt;='Mapa de férias'!$I$20,L$144&lt;='Mapa de férias'!$J$20))),"F",""))</f>
        <v/>
      </c>
      <c r="M156" s="44">
        <f>IF(OR($B156="",M$144=""),"",IF(AND(NETWORKDAYS(M$144,M$144,'Feriados'!$F$7:$F$22)=1,OR(AND(M$144&gt;='Mapa de férias'!$E$20,M$144&lt;='Mapa de férias'!$F$20),AND(M$144&gt;='Mapa de férias'!$G$20,M$144&lt;='Mapa de férias'!$H$20),AND(M$144&gt;='Mapa de férias'!$I$20,M$144&lt;='Mapa de férias'!$J$20))),"F",""))</f>
        <v/>
      </c>
      <c r="N156" s="44">
        <f>IF(OR($B156="",N$144=""),"",IF(AND(NETWORKDAYS(N$144,N$144,'Feriados'!$F$7:$F$22)=1,OR(AND(N$144&gt;='Mapa de férias'!$E$20,N$144&lt;='Mapa de férias'!$F$20),AND(N$144&gt;='Mapa de férias'!$G$20,N$144&lt;='Mapa de férias'!$H$20),AND(N$144&gt;='Mapa de férias'!$I$20,N$144&lt;='Mapa de férias'!$J$20))),"F",""))</f>
        <v/>
      </c>
      <c r="O156" s="44">
        <f>IF(OR($B156="",O$144=""),"",IF(AND(NETWORKDAYS(O$144,O$144,'Feriados'!$F$7:$F$22)=1,OR(AND(O$144&gt;='Mapa de férias'!$E$20,O$144&lt;='Mapa de férias'!$F$20),AND(O$144&gt;='Mapa de férias'!$G$20,O$144&lt;='Mapa de férias'!$H$20),AND(O$144&gt;='Mapa de férias'!$I$20,O$144&lt;='Mapa de férias'!$J$20))),"F",""))</f>
        <v/>
      </c>
      <c r="P156" s="44">
        <f>IF(OR($B156="",P$144=""),"",IF(AND(NETWORKDAYS(P$144,P$144,'Feriados'!$F$7:$F$22)=1,OR(AND(P$144&gt;='Mapa de férias'!$E$20,P$144&lt;='Mapa de férias'!$F$20),AND(P$144&gt;='Mapa de férias'!$G$20,P$144&lt;='Mapa de férias'!$H$20),AND(P$144&gt;='Mapa de férias'!$I$20,P$144&lt;='Mapa de férias'!$J$20))),"F",""))</f>
        <v/>
      </c>
      <c r="Q156" s="44">
        <f>IF(OR($B156="",Q$144=""),"",IF(AND(NETWORKDAYS(Q$144,Q$144,'Feriados'!$F$7:$F$22)=1,OR(AND(Q$144&gt;='Mapa de férias'!$E$20,Q$144&lt;='Mapa de férias'!$F$20),AND(Q$144&gt;='Mapa de férias'!$G$20,Q$144&lt;='Mapa de férias'!$H$20),AND(Q$144&gt;='Mapa de férias'!$I$20,Q$144&lt;='Mapa de férias'!$J$20))),"F",""))</f>
        <v/>
      </c>
      <c r="R156" s="44">
        <f>IF(OR($B156="",R$144=""),"",IF(AND(NETWORKDAYS(R$144,R$144,'Feriados'!$F$7:$F$22)=1,OR(AND(R$144&gt;='Mapa de férias'!$E$20,R$144&lt;='Mapa de férias'!$F$20),AND(R$144&gt;='Mapa de férias'!$G$20,R$144&lt;='Mapa de férias'!$H$20),AND(R$144&gt;='Mapa de férias'!$I$20,R$144&lt;='Mapa de férias'!$J$20))),"F",""))</f>
        <v/>
      </c>
      <c r="S156" s="44">
        <f>IF(OR($B156="",S$144=""),"",IF(AND(NETWORKDAYS(S$144,S$144,'Feriados'!$F$7:$F$22)=1,OR(AND(S$144&gt;='Mapa de férias'!$E$20,S$144&lt;='Mapa de férias'!$F$20),AND(S$144&gt;='Mapa de férias'!$G$20,S$144&lt;='Mapa de férias'!$H$20),AND(S$144&gt;='Mapa de férias'!$I$20,S$144&lt;='Mapa de férias'!$J$20))),"F",""))</f>
        <v/>
      </c>
      <c r="T156" s="44">
        <f>IF(OR($B156="",T$144=""),"",IF(AND(NETWORKDAYS(T$144,T$144,'Feriados'!$F$7:$F$22)=1,OR(AND(T$144&gt;='Mapa de férias'!$E$20,T$144&lt;='Mapa de férias'!$F$20),AND(T$144&gt;='Mapa de férias'!$G$20,T$144&lt;='Mapa de férias'!$H$20),AND(T$144&gt;='Mapa de férias'!$I$20,T$144&lt;='Mapa de férias'!$J$20))),"F",""))</f>
        <v/>
      </c>
      <c r="U156" s="44">
        <f>IF(OR($B156="",U$144=""),"",IF(AND(NETWORKDAYS(U$144,U$144,'Feriados'!$F$7:$F$22)=1,OR(AND(U$144&gt;='Mapa de férias'!$E$20,U$144&lt;='Mapa de férias'!$F$20),AND(U$144&gt;='Mapa de férias'!$G$20,U$144&lt;='Mapa de férias'!$H$20),AND(U$144&gt;='Mapa de férias'!$I$20,U$144&lt;='Mapa de férias'!$J$20))),"F",""))</f>
        <v/>
      </c>
      <c r="V156" s="44">
        <f>IF(OR($B156="",V$144=""),"",IF(AND(NETWORKDAYS(V$144,V$144,'Feriados'!$F$7:$F$22)=1,OR(AND(V$144&gt;='Mapa de férias'!$E$20,V$144&lt;='Mapa de férias'!$F$20),AND(V$144&gt;='Mapa de férias'!$G$20,V$144&lt;='Mapa de férias'!$H$20),AND(V$144&gt;='Mapa de férias'!$I$20,V$144&lt;='Mapa de férias'!$J$20))),"F",""))</f>
        <v/>
      </c>
      <c r="W156" s="44">
        <f>IF(OR($B156="",W$144=""),"",IF(AND(NETWORKDAYS(W$144,W$144,'Feriados'!$F$7:$F$22)=1,OR(AND(W$144&gt;='Mapa de férias'!$E$20,W$144&lt;='Mapa de férias'!$F$20),AND(W$144&gt;='Mapa de férias'!$G$20,W$144&lt;='Mapa de férias'!$H$20),AND(W$144&gt;='Mapa de férias'!$I$20,W$144&lt;='Mapa de férias'!$J$20))),"F",""))</f>
        <v/>
      </c>
      <c r="X156" s="44">
        <f>IF(OR($B156="",X$144=""),"",IF(AND(NETWORKDAYS(X$144,X$144,'Feriados'!$F$7:$F$22)=1,OR(AND(X$144&gt;='Mapa de férias'!$E$20,X$144&lt;='Mapa de férias'!$F$20),AND(X$144&gt;='Mapa de férias'!$G$20,X$144&lt;='Mapa de férias'!$H$20),AND(X$144&gt;='Mapa de férias'!$I$20,X$144&lt;='Mapa de férias'!$J$20))),"F",""))</f>
        <v/>
      </c>
      <c r="Y156" s="44">
        <f>IF(OR($B156="",Y$144=""),"",IF(AND(NETWORKDAYS(Y$144,Y$144,'Feriados'!$F$7:$F$22)=1,OR(AND(Y$144&gt;='Mapa de férias'!$E$20,Y$144&lt;='Mapa de férias'!$F$20),AND(Y$144&gt;='Mapa de férias'!$G$20,Y$144&lt;='Mapa de férias'!$H$20),AND(Y$144&gt;='Mapa de férias'!$I$20,Y$144&lt;='Mapa de férias'!$J$20))),"F",""))</f>
        <v/>
      </c>
      <c r="Z156" s="44">
        <f>IF(OR($B156="",Z$144=""),"",IF(AND(NETWORKDAYS(Z$144,Z$144,'Feriados'!$F$7:$F$22)=1,OR(AND(Z$144&gt;='Mapa de férias'!$E$20,Z$144&lt;='Mapa de férias'!$F$20),AND(Z$144&gt;='Mapa de férias'!$G$20,Z$144&lt;='Mapa de férias'!$H$20),AND(Z$144&gt;='Mapa de férias'!$I$20,Z$144&lt;='Mapa de férias'!$J$20))),"F",""))</f>
        <v/>
      </c>
      <c r="AA156" s="44">
        <f>IF(OR($B156="",AA$144=""),"",IF(AND(NETWORKDAYS(AA$144,AA$144,'Feriados'!$F$7:$F$22)=1,OR(AND(AA$144&gt;='Mapa de férias'!$E$20,AA$144&lt;='Mapa de férias'!$F$20),AND(AA$144&gt;='Mapa de férias'!$G$20,AA$144&lt;='Mapa de férias'!$H$20),AND(AA$144&gt;='Mapa de férias'!$I$20,AA$144&lt;='Mapa de férias'!$J$20))),"F",""))</f>
        <v/>
      </c>
      <c r="AB156" s="44">
        <f>IF(OR($B156="",AB$144=""),"",IF(AND(NETWORKDAYS(AB$144,AB$144,'Feriados'!$F$7:$F$22)=1,OR(AND(AB$144&gt;='Mapa de férias'!$E$20,AB$144&lt;='Mapa de férias'!$F$20),AND(AB$144&gt;='Mapa de férias'!$G$20,AB$144&lt;='Mapa de férias'!$H$20),AND(AB$144&gt;='Mapa de férias'!$I$20,AB$144&lt;='Mapa de férias'!$J$20))),"F",""))</f>
        <v/>
      </c>
      <c r="AC156" s="44">
        <f>IF(OR($B156="",AC$144=""),"",IF(AND(NETWORKDAYS(AC$144,AC$144,'Feriados'!$F$7:$F$22)=1,OR(AND(AC$144&gt;='Mapa de férias'!$E$20,AC$144&lt;='Mapa de férias'!$F$20),AND(AC$144&gt;='Mapa de férias'!$G$20,AC$144&lt;='Mapa de férias'!$H$20),AND(AC$144&gt;='Mapa de férias'!$I$20,AC$144&lt;='Mapa de férias'!$J$20))),"F",""))</f>
        <v/>
      </c>
      <c r="AD156" s="44">
        <f>IF(OR($B156="",AD$144=""),"",IF(AND(NETWORKDAYS(AD$144,AD$144,'Feriados'!$F$7:$F$22)=1,OR(AND(AD$144&gt;='Mapa de férias'!$E$20,AD$144&lt;='Mapa de férias'!$F$20),AND(AD$144&gt;='Mapa de férias'!$G$20,AD$144&lt;='Mapa de férias'!$H$20),AND(AD$144&gt;='Mapa de férias'!$I$20,AD$144&lt;='Mapa de férias'!$J$20))),"F",""))</f>
        <v/>
      </c>
      <c r="AE156" s="44">
        <f>IF(OR($B156="",AE$144=""),"",IF(AND(NETWORKDAYS(AE$144,AE$144,'Feriados'!$F$7:$F$22)=1,OR(AND(AE$144&gt;='Mapa de férias'!$E$20,AE$144&lt;='Mapa de férias'!$F$20),AND(AE$144&gt;='Mapa de férias'!$G$20,AE$144&lt;='Mapa de férias'!$H$20),AND(AE$144&gt;='Mapa de férias'!$I$20,AE$144&lt;='Mapa de férias'!$J$20))),"F",""))</f>
        <v/>
      </c>
      <c r="AF156" s="44">
        <f>IF(OR($B156="",AF$144=""),"",IF(AND(NETWORKDAYS(AF$144,AF$144,'Feriados'!$F$7:$F$22)=1,OR(AND(AF$144&gt;='Mapa de férias'!$E$20,AF$144&lt;='Mapa de férias'!$F$20),AND(AF$144&gt;='Mapa de férias'!$G$20,AF$144&lt;='Mapa de férias'!$H$20),AND(AF$144&gt;='Mapa de férias'!$I$20,AF$144&lt;='Mapa de férias'!$J$20))),"F",""))</f>
        <v/>
      </c>
      <c r="AG156" s="44">
        <f>IF(OR($B156="",AG$144=""),"",IF(AND(NETWORKDAYS(AG$144,AG$144,'Feriados'!$F$7:$F$22)=1,OR(AND(AG$144&gt;='Mapa de férias'!$E$20,AG$144&lt;='Mapa de férias'!$F$20),AND(AG$144&gt;='Mapa de férias'!$G$20,AG$144&lt;='Mapa de férias'!$H$20),AND(AG$144&gt;='Mapa de férias'!$I$20,AG$144&lt;='Mapa de férias'!$J$20))),"F",""))</f>
        <v/>
      </c>
      <c r="AH156" s="45">
        <f>IF($B156="","",COUNTIF(C156:AG156,"F"))</f>
        <v/>
      </c>
    </row>
    <row r="157" ht="15" customHeight="1">
      <c r="A157" s="42" t="n">
        <v>12</v>
      </c>
      <c r="B157" s="43">
        <f>IF('Mapa de férias'!$B$21="","",'Mapa de férias'!$B$21)</f>
        <v/>
      </c>
      <c r="C157" s="44">
        <f>IF(OR($B157="",C$144=""),"",IF(AND(NETWORKDAYS(C$144,C$144,'Feriados'!$F$7:$F$22)=1,OR(AND(C$144&gt;='Mapa de férias'!$E$21,C$144&lt;='Mapa de férias'!$F$21),AND(C$144&gt;='Mapa de férias'!$G$21,C$144&lt;='Mapa de férias'!$H$21),AND(C$144&gt;='Mapa de férias'!$I$21,C$144&lt;='Mapa de férias'!$J$21))),"F",""))</f>
        <v/>
      </c>
      <c r="D157" s="44">
        <f>IF(OR($B157="",D$144=""),"",IF(AND(NETWORKDAYS(D$144,D$144,'Feriados'!$F$7:$F$22)=1,OR(AND(D$144&gt;='Mapa de férias'!$E$21,D$144&lt;='Mapa de férias'!$F$21),AND(D$144&gt;='Mapa de férias'!$G$21,D$144&lt;='Mapa de férias'!$H$21),AND(D$144&gt;='Mapa de férias'!$I$21,D$144&lt;='Mapa de férias'!$J$21))),"F",""))</f>
        <v/>
      </c>
      <c r="E157" s="44">
        <f>IF(OR($B157="",E$144=""),"",IF(AND(NETWORKDAYS(E$144,E$144,'Feriados'!$F$7:$F$22)=1,OR(AND(E$144&gt;='Mapa de férias'!$E$21,E$144&lt;='Mapa de férias'!$F$21),AND(E$144&gt;='Mapa de férias'!$G$21,E$144&lt;='Mapa de férias'!$H$21),AND(E$144&gt;='Mapa de férias'!$I$21,E$144&lt;='Mapa de férias'!$J$21))),"F",""))</f>
        <v/>
      </c>
      <c r="F157" s="44">
        <f>IF(OR($B157="",F$144=""),"",IF(AND(NETWORKDAYS(F$144,F$144,'Feriados'!$F$7:$F$22)=1,OR(AND(F$144&gt;='Mapa de férias'!$E$21,F$144&lt;='Mapa de férias'!$F$21),AND(F$144&gt;='Mapa de férias'!$G$21,F$144&lt;='Mapa de férias'!$H$21),AND(F$144&gt;='Mapa de férias'!$I$21,F$144&lt;='Mapa de férias'!$J$21))),"F",""))</f>
        <v/>
      </c>
      <c r="G157" s="44">
        <f>IF(OR($B157="",G$144=""),"",IF(AND(NETWORKDAYS(G$144,G$144,'Feriados'!$F$7:$F$22)=1,OR(AND(G$144&gt;='Mapa de férias'!$E$21,G$144&lt;='Mapa de férias'!$F$21),AND(G$144&gt;='Mapa de férias'!$G$21,G$144&lt;='Mapa de férias'!$H$21),AND(G$144&gt;='Mapa de férias'!$I$21,G$144&lt;='Mapa de férias'!$J$21))),"F",""))</f>
        <v/>
      </c>
      <c r="H157" s="44">
        <f>IF(OR($B157="",H$144=""),"",IF(AND(NETWORKDAYS(H$144,H$144,'Feriados'!$F$7:$F$22)=1,OR(AND(H$144&gt;='Mapa de férias'!$E$21,H$144&lt;='Mapa de férias'!$F$21),AND(H$144&gt;='Mapa de férias'!$G$21,H$144&lt;='Mapa de férias'!$H$21),AND(H$144&gt;='Mapa de férias'!$I$21,H$144&lt;='Mapa de férias'!$J$21))),"F",""))</f>
        <v/>
      </c>
      <c r="I157" s="44">
        <f>IF(OR($B157="",I$144=""),"",IF(AND(NETWORKDAYS(I$144,I$144,'Feriados'!$F$7:$F$22)=1,OR(AND(I$144&gt;='Mapa de férias'!$E$21,I$144&lt;='Mapa de férias'!$F$21),AND(I$144&gt;='Mapa de férias'!$G$21,I$144&lt;='Mapa de férias'!$H$21),AND(I$144&gt;='Mapa de férias'!$I$21,I$144&lt;='Mapa de férias'!$J$21))),"F",""))</f>
        <v/>
      </c>
      <c r="J157" s="44">
        <f>IF(OR($B157="",J$144=""),"",IF(AND(NETWORKDAYS(J$144,J$144,'Feriados'!$F$7:$F$22)=1,OR(AND(J$144&gt;='Mapa de férias'!$E$21,J$144&lt;='Mapa de férias'!$F$21),AND(J$144&gt;='Mapa de férias'!$G$21,J$144&lt;='Mapa de férias'!$H$21),AND(J$144&gt;='Mapa de férias'!$I$21,J$144&lt;='Mapa de férias'!$J$21))),"F",""))</f>
        <v/>
      </c>
      <c r="K157" s="44">
        <f>IF(OR($B157="",K$144=""),"",IF(AND(NETWORKDAYS(K$144,K$144,'Feriados'!$F$7:$F$22)=1,OR(AND(K$144&gt;='Mapa de férias'!$E$21,K$144&lt;='Mapa de férias'!$F$21),AND(K$144&gt;='Mapa de férias'!$G$21,K$144&lt;='Mapa de férias'!$H$21),AND(K$144&gt;='Mapa de férias'!$I$21,K$144&lt;='Mapa de férias'!$J$21))),"F",""))</f>
        <v/>
      </c>
      <c r="L157" s="44">
        <f>IF(OR($B157="",L$144=""),"",IF(AND(NETWORKDAYS(L$144,L$144,'Feriados'!$F$7:$F$22)=1,OR(AND(L$144&gt;='Mapa de férias'!$E$21,L$144&lt;='Mapa de férias'!$F$21),AND(L$144&gt;='Mapa de férias'!$G$21,L$144&lt;='Mapa de férias'!$H$21),AND(L$144&gt;='Mapa de férias'!$I$21,L$144&lt;='Mapa de férias'!$J$21))),"F",""))</f>
        <v/>
      </c>
      <c r="M157" s="44">
        <f>IF(OR($B157="",M$144=""),"",IF(AND(NETWORKDAYS(M$144,M$144,'Feriados'!$F$7:$F$22)=1,OR(AND(M$144&gt;='Mapa de férias'!$E$21,M$144&lt;='Mapa de férias'!$F$21),AND(M$144&gt;='Mapa de férias'!$G$21,M$144&lt;='Mapa de férias'!$H$21),AND(M$144&gt;='Mapa de férias'!$I$21,M$144&lt;='Mapa de férias'!$J$21))),"F",""))</f>
        <v/>
      </c>
      <c r="N157" s="44">
        <f>IF(OR($B157="",N$144=""),"",IF(AND(NETWORKDAYS(N$144,N$144,'Feriados'!$F$7:$F$22)=1,OR(AND(N$144&gt;='Mapa de férias'!$E$21,N$144&lt;='Mapa de férias'!$F$21),AND(N$144&gt;='Mapa de férias'!$G$21,N$144&lt;='Mapa de férias'!$H$21),AND(N$144&gt;='Mapa de férias'!$I$21,N$144&lt;='Mapa de férias'!$J$21))),"F",""))</f>
        <v/>
      </c>
      <c r="O157" s="44">
        <f>IF(OR($B157="",O$144=""),"",IF(AND(NETWORKDAYS(O$144,O$144,'Feriados'!$F$7:$F$22)=1,OR(AND(O$144&gt;='Mapa de férias'!$E$21,O$144&lt;='Mapa de férias'!$F$21),AND(O$144&gt;='Mapa de férias'!$G$21,O$144&lt;='Mapa de férias'!$H$21),AND(O$144&gt;='Mapa de férias'!$I$21,O$144&lt;='Mapa de férias'!$J$21))),"F",""))</f>
        <v/>
      </c>
      <c r="P157" s="44">
        <f>IF(OR($B157="",P$144=""),"",IF(AND(NETWORKDAYS(P$144,P$144,'Feriados'!$F$7:$F$22)=1,OR(AND(P$144&gt;='Mapa de férias'!$E$21,P$144&lt;='Mapa de férias'!$F$21),AND(P$144&gt;='Mapa de férias'!$G$21,P$144&lt;='Mapa de férias'!$H$21),AND(P$144&gt;='Mapa de férias'!$I$21,P$144&lt;='Mapa de férias'!$J$21))),"F",""))</f>
        <v/>
      </c>
      <c r="Q157" s="44">
        <f>IF(OR($B157="",Q$144=""),"",IF(AND(NETWORKDAYS(Q$144,Q$144,'Feriados'!$F$7:$F$22)=1,OR(AND(Q$144&gt;='Mapa de férias'!$E$21,Q$144&lt;='Mapa de férias'!$F$21),AND(Q$144&gt;='Mapa de férias'!$G$21,Q$144&lt;='Mapa de férias'!$H$21),AND(Q$144&gt;='Mapa de férias'!$I$21,Q$144&lt;='Mapa de férias'!$J$21))),"F",""))</f>
        <v/>
      </c>
      <c r="R157" s="44">
        <f>IF(OR($B157="",R$144=""),"",IF(AND(NETWORKDAYS(R$144,R$144,'Feriados'!$F$7:$F$22)=1,OR(AND(R$144&gt;='Mapa de férias'!$E$21,R$144&lt;='Mapa de férias'!$F$21),AND(R$144&gt;='Mapa de férias'!$G$21,R$144&lt;='Mapa de férias'!$H$21),AND(R$144&gt;='Mapa de férias'!$I$21,R$144&lt;='Mapa de férias'!$J$21))),"F",""))</f>
        <v/>
      </c>
      <c r="S157" s="44">
        <f>IF(OR($B157="",S$144=""),"",IF(AND(NETWORKDAYS(S$144,S$144,'Feriados'!$F$7:$F$22)=1,OR(AND(S$144&gt;='Mapa de férias'!$E$21,S$144&lt;='Mapa de férias'!$F$21),AND(S$144&gt;='Mapa de férias'!$G$21,S$144&lt;='Mapa de férias'!$H$21),AND(S$144&gt;='Mapa de férias'!$I$21,S$144&lt;='Mapa de férias'!$J$21))),"F",""))</f>
        <v/>
      </c>
      <c r="T157" s="44">
        <f>IF(OR($B157="",T$144=""),"",IF(AND(NETWORKDAYS(T$144,T$144,'Feriados'!$F$7:$F$22)=1,OR(AND(T$144&gt;='Mapa de férias'!$E$21,T$144&lt;='Mapa de férias'!$F$21),AND(T$144&gt;='Mapa de férias'!$G$21,T$144&lt;='Mapa de férias'!$H$21),AND(T$144&gt;='Mapa de férias'!$I$21,T$144&lt;='Mapa de férias'!$J$21))),"F",""))</f>
        <v/>
      </c>
      <c r="U157" s="44">
        <f>IF(OR($B157="",U$144=""),"",IF(AND(NETWORKDAYS(U$144,U$144,'Feriados'!$F$7:$F$22)=1,OR(AND(U$144&gt;='Mapa de férias'!$E$21,U$144&lt;='Mapa de férias'!$F$21),AND(U$144&gt;='Mapa de férias'!$G$21,U$144&lt;='Mapa de férias'!$H$21),AND(U$144&gt;='Mapa de férias'!$I$21,U$144&lt;='Mapa de férias'!$J$21))),"F",""))</f>
        <v/>
      </c>
      <c r="V157" s="44">
        <f>IF(OR($B157="",V$144=""),"",IF(AND(NETWORKDAYS(V$144,V$144,'Feriados'!$F$7:$F$22)=1,OR(AND(V$144&gt;='Mapa de férias'!$E$21,V$144&lt;='Mapa de férias'!$F$21),AND(V$144&gt;='Mapa de férias'!$G$21,V$144&lt;='Mapa de férias'!$H$21),AND(V$144&gt;='Mapa de férias'!$I$21,V$144&lt;='Mapa de férias'!$J$21))),"F",""))</f>
        <v/>
      </c>
      <c r="W157" s="44">
        <f>IF(OR($B157="",W$144=""),"",IF(AND(NETWORKDAYS(W$144,W$144,'Feriados'!$F$7:$F$22)=1,OR(AND(W$144&gt;='Mapa de férias'!$E$21,W$144&lt;='Mapa de férias'!$F$21),AND(W$144&gt;='Mapa de férias'!$G$21,W$144&lt;='Mapa de férias'!$H$21),AND(W$144&gt;='Mapa de férias'!$I$21,W$144&lt;='Mapa de férias'!$J$21))),"F",""))</f>
        <v/>
      </c>
      <c r="X157" s="44">
        <f>IF(OR($B157="",X$144=""),"",IF(AND(NETWORKDAYS(X$144,X$144,'Feriados'!$F$7:$F$22)=1,OR(AND(X$144&gt;='Mapa de férias'!$E$21,X$144&lt;='Mapa de férias'!$F$21),AND(X$144&gt;='Mapa de férias'!$G$21,X$144&lt;='Mapa de férias'!$H$21),AND(X$144&gt;='Mapa de férias'!$I$21,X$144&lt;='Mapa de férias'!$J$21))),"F",""))</f>
        <v/>
      </c>
      <c r="Y157" s="44">
        <f>IF(OR($B157="",Y$144=""),"",IF(AND(NETWORKDAYS(Y$144,Y$144,'Feriados'!$F$7:$F$22)=1,OR(AND(Y$144&gt;='Mapa de férias'!$E$21,Y$144&lt;='Mapa de férias'!$F$21),AND(Y$144&gt;='Mapa de férias'!$G$21,Y$144&lt;='Mapa de férias'!$H$21),AND(Y$144&gt;='Mapa de férias'!$I$21,Y$144&lt;='Mapa de férias'!$J$21))),"F",""))</f>
        <v/>
      </c>
      <c r="Z157" s="44">
        <f>IF(OR($B157="",Z$144=""),"",IF(AND(NETWORKDAYS(Z$144,Z$144,'Feriados'!$F$7:$F$22)=1,OR(AND(Z$144&gt;='Mapa de férias'!$E$21,Z$144&lt;='Mapa de férias'!$F$21),AND(Z$144&gt;='Mapa de férias'!$G$21,Z$144&lt;='Mapa de férias'!$H$21),AND(Z$144&gt;='Mapa de férias'!$I$21,Z$144&lt;='Mapa de férias'!$J$21))),"F",""))</f>
        <v/>
      </c>
      <c r="AA157" s="44">
        <f>IF(OR($B157="",AA$144=""),"",IF(AND(NETWORKDAYS(AA$144,AA$144,'Feriados'!$F$7:$F$22)=1,OR(AND(AA$144&gt;='Mapa de férias'!$E$21,AA$144&lt;='Mapa de férias'!$F$21),AND(AA$144&gt;='Mapa de férias'!$G$21,AA$144&lt;='Mapa de férias'!$H$21),AND(AA$144&gt;='Mapa de férias'!$I$21,AA$144&lt;='Mapa de férias'!$J$21))),"F",""))</f>
        <v/>
      </c>
      <c r="AB157" s="44">
        <f>IF(OR($B157="",AB$144=""),"",IF(AND(NETWORKDAYS(AB$144,AB$144,'Feriados'!$F$7:$F$22)=1,OR(AND(AB$144&gt;='Mapa de férias'!$E$21,AB$144&lt;='Mapa de férias'!$F$21),AND(AB$144&gt;='Mapa de férias'!$G$21,AB$144&lt;='Mapa de férias'!$H$21),AND(AB$144&gt;='Mapa de férias'!$I$21,AB$144&lt;='Mapa de férias'!$J$21))),"F",""))</f>
        <v/>
      </c>
      <c r="AC157" s="44">
        <f>IF(OR($B157="",AC$144=""),"",IF(AND(NETWORKDAYS(AC$144,AC$144,'Feriados'!$F$7:$F$22)=1,OR(AND(AC$144&gt;='Mapa de férias'!$E$21,AC$144&lt;='Mapa de férias'!$F$21),AND(AC$144&gt;='Mapa de férias'!$G$21,AC$144&lt;='Mapa de férias'!$H$21),AND(AC$144&gt;='Mapa de férias'!$I$21,AC$144&lt;='Mapa de férias'!$J$21))),"F",""))</f>
        <v/>
      </c>
      <c r="AD157" s="44">
        <f>IF(OR($B157="",AD$144=""),"",IF(AND(NETWORKDAYS(AD$144,AD$144,'Feriados'!$F$7:$F$22)=1,OR(AND(AD$144&gt;='Mapa de férias'!$E$21,AD$144&lt;='Mapa de férias'!$F$21),AND(AD$144&gt;='Mapa de férias'!$G$21,AD$144&lt;='Mapa de férias'!$H$21),AND(AD$144&gt;='Mapa de férias'!$I$21,AD$144&lt;='Mapa de férias'!$J$21))),"F",""))</f>
        <v/>
      </c>
      <c r="AE157" s="44">
        <f>IF(OR($B157="",AE$144=""),"",IF(AND(NETWORKDAYS(AE$144,AE$144,'Feriados'!$F$7:$F$22)=1,OR(AND(AE$144&gt;='Mapa de férias'!$E$21,AE$144&lt;='Mapa de férias'!$F$21),AND(AE$144&gt;='Mapa de férias'!$G$21,AE$144&lt;='Mapa de férias'!$H$21),AND(AE$144&gt;='Mapa de férias'!$I$21,AE$144&lt;='Mapa de férias'!$J$21))),"F",""))</f>
        <v/>
      </c>
      <c r="AF157" s="44">
        <f>IF(OR($B157="",AF$144=""),"",IF(AND(NETWORKDAYS(AF$144,AF$144,'Feriados'!$F$7:$F$22)=1,OR(AND(AF$144&gt;='Mapa de férias'!$E$21,AF$144&lt;='Mapa de férias'!$F$21),AND(AF$144&gt;='Mapa de férias'!$G$21,AF$144&lt;='Mapa de férias'!$H$21),AND(AF$144&gt;='Mapa de férias'!$I$21,AF$144&lt;='Mapa de férias'!$J$21))),"F",""))</f>
        <v/>
      </c>
      <c r="AG157" s="44">
        <f>IF(OR($B157="",AG$144=""),"",IF(AND(NETWORKDAYS(AG$144,AG$144,'Feriados'!$F$7:$F$22)=1,OR(AND(AG$144&gt;='Mapa de férias'!$E$21,AG$144&lt;='Mapa de férias'!$F$21),AND(AG$144&gt;='Mapa de férias'!$G$21,AG$144&lt;='Mapa de férias'!$H$21),AND(AG$144&gt;='Mapa de férias'!$I$21,AG$144&lt;='Mapa de férias'!$J$21))),"F",""))</f>
        <v/>
      </c>
      <c r="AH157" s="45">
        <f>IF($B157="","",COUNTIF(C157:AG157,"F"))</f>
        <v/>
      </c>
    </row>
    <row r="158" ht="15" customHeight="1">
      <c r="A158" s="42" t="n">
        <v>13</v>
      </c>
      <c r="B158" s="43">
        <f>IF('Mapa de férias'!$B$22="","",'Mapa de férias'!$B$22)</f>
        <v/>
      </c>
      <c r="C158" s="44">
        <f>IF(OR($B158="",C$144=""),"",IF(AND(NETWORKDAYS(C$144,C$144,'Feriados'!$F$7:$F$22)=1,OR(AND(C$144&gt;='Mapa de férias'!$E$22,C$144&lt;='Mapa de férias'!$F$22),AND(C$144&gt;='Mapa de férias'!$G$22,C$144&lt;='Mapa de férias'!$H$22),AND(C$144&gt;='Mapa de férias'!$I$22,C$144&lt;='Mapa de férias'!$J$22))),"F",""))</f>
        <v/>
      </c>
      <c r="D158" s="44">
        <f>IF(OR($B158="",D$144=""),"",IF(AND(NETWORKDAYS(D$144,D$144,'Feriados'!$F$7:$F$22)=1,OR(AND(D$144&gt;='Mapa de férias'!$E$22,D$144&lt;='Mapa de férias'!$F$22),AND(D$144&gt;='Mapa de férias'!$G$22,D$144&lt;='Mapa de férias'!$H$22),AND(D$144&gt;='Mapa de férias'!$I$22,D$144&lt;='Mapa de férias'!$J$22))),"F",""))</f>
        <v/>
      </c>
      <c r="E158" s="44">
        <f>IF(OR($B158="",E$144=""),"",IF(AND(NETWORKDAYS(E$144,E$144,'Feriados'!$F$7:$F$22)=1,OR(AND(E$144&gt;='Mapa de férias'!$E$22,E$144&lt;='Mapa de férias'!$F$22),AND(E$144&gt;='Mapa de férias'!$G$22,E$144&lt;='Mapa de férias'!$H$22),AND(E$144&gt;='Mapa de férias'!$I$22,E$144&lt;='Mapa de férias'!$J$22))),"F",""))</f>
        <v/>
      </c>
      <c r="F158" s="44">
        <f>IF(OR($B158="",F$144=""),"",IF(AND(NETWORKDAYS(F$144,F$144,'Feriados'!$F$7:$F$22)=1,OR(AND(F$144&gt;='Mapa de férias'!$E$22,F$144&lt;='Mapa de férias'!$F$22),AND(F$144&gt;='Mapa de férias'!$G$22,F$144&lt;='Mapa de férias'!$H$22),AND(F$144&gt;='Mapa de férias'!$I$22,F$144&lt;='Mapa de férias'!$J$22))),"F",""))</f>
        <v/>
      </c>
      <c r="G158" s="44">
        <f>IF(OR($B158="",G$144=""),"",IF(AND(NETWORKDAYS(G$144,G$144,'Feriados'!$F$7:$F$22)=1,OR(AND(G$144&gt;='Mapa de férias'!$E$22,G$144&lt;='Mapa de férias'!$F$22),AND(G$144&gt;='Mapa de férias'!$G$22,G$144&lt;='Mapa de férias'!$H$22),AND(G$144&gt;='Mapa de férias'!$I$22,G$144&lt;='Mapa de férias'!$J$22))),"F",""))</f>
        <v/>
      </c>
      <c r="H158" s="44">
        <f>IF(OR($B158="",H$144=""),"",IF(AND(NETWORKDAYS(H$144,H$144,'Feriados'!$F$7:$F$22)=1,OR(AND(H$144&gt;='Mapa de férias'!$E$22,H$144&lt;='Mapa de férias'!$F$22),AND(H$144&gt;='Mapa de férias'!$G$22,H$144&lt;='Mapa de férias'!$H$22),AND(H$144&gt;='Mapa de férias'!$I$22,H$144&lt;='Mapa de férias'!$J$22))),"F",""))</f>
        <v/>
      </c>
      <c r="I158" s="44">
        <f>IF(OR($B158="",I$144=""),"",IF(AND(NETWORKDAYS(I$144,I$144,'Feriados'!$F$7:$F$22)=1,OR(AND(I$144&gt;='Mapa de férias'!$E$22,I$144&lt;='Mapa de férias'!$F$22),AND(I$144&gt;='Mapa de férias'!$G$22,I$144&lt;='Mapa de férias'!$H$22),AND(I$144&gt;='Mapa de férias'!$I$22,I$144&lt;='Mapa de férias'!$J$22))),"F",""))</f>
        <v/>
      </c>
      <c r="J158" s="44">
        <f>IF(OR($B158="",J$144=""),"",IF(AND(NETWORKDAYS(J$144,J$144,'Feriados'!$F$7:$F$22)=1,OR(AND(J$144&gt;='Mapa de férias'!$E$22,J$144&lt;='Mapa de férias'!$F$22),AND(J$144&gt;='Mapa de férias'!$G$22,J$144&lt;='Mapa de férias'!$H$22),AND(J$144&gt;='Mapa de férias'!$I$22,J$144&lt;='Mapa de férias'!$J$22))),"F",""))</f>
        <v/>
      </c>
      <c r="K158" s="44">
        <f>IF(OR($B158="",K$144=""),"",IF(AND(NETWORKDAYS(K$144,K$144,'Feriados'!$F$7:$F$22)=1,OR(AND(K$144&gt;='Mapa de férias'!$E$22,K$144&lt;='Mapa de férias'!$F$22),AND(K$144&gt;='Mapa de férias'!$G$22,K$144&lt;='Mapa de férias'!$H$22),AND(K$144&gt;='Mapa de férias'!$I$22,K$144&lt;='Mapa de férias'!$J$22))),"F",""))</f>
        <v/>
      </c>
      <c r="L158" s="44">
        <f>IF(OR($B158="",L$144=""),"",IF(AND(NETWORKDAYS(L$144,L$144,'Feriados'!$F$7:$F$22)=1,OR(AND(L$144&gt;='Mapa de férias'!$E$22,L$144&lt;='Mapa de férias'!$F$22),AND(L$144&gt;='Mapa de férias'!$G$22,L$144&lt;='Mapa de férias'!$H$22),AND(L$144&gt;='Mapa de férias'!$I$22,L$144&lt;='Mapa de férias'!$J$22))),"F",""))</f>
        <v/>
      </c>
      <c r="M158" s="44">
        <f>IF(OR($B158="",M$144=""),"",IF(AND(NETWORKDAYS(M$144,M$144,'Feriados'!$F$7:$F$22)=1,OR(AND(M$144&gt;='Mapa de férias'!$E$22,M$144&lt;='Mapa de férias'!$F$22),AND(M$144&gt;='Mapa de férias'!$G$22,M$144&lt;='Mapa de férias'!$H$22),AND(M$144&gt;='Mapa de férias'!$I$22,M$144&lt;='Mapa de férias'!$J$22))),"F",""))</f>
        <v/>
      </c>
      <c r="N158" s="44">
        <f>IF(OR($B158="",N$144=""),"",IF(AND(NETWORKDAYS(N$144,N$144,'Feriados'!$F$7:$F$22)=1,OR(AND(N$144&gt;='Mapa de férias'!$E$22,N$144&lt;='Mapa de férias'!$F$22),AND(N$144&gt;='Mapa de férias'!$G$22,N$144&lt;='Mapa de férias'!$H$22),AND(N$144&gt;='Mapa de férias'!$I$22,N$144&lt;='Mapa de férias'!$J$22))),"F",""))</f>
        <v/>
      </c>
      <c r="O158" s="44">
        <f>IF(OR($B158="",O$144=""),"",IF(AND(NETWORKDAYS(O$144,O$144,'Feriados'!$F$7:$F$22)=1,OR(AND(O$144&gt;='Mapa de férias'!$E$22,O$144&lt;='Mapa de férias'!$F$22),AND(O$144&gt;='Mapa de férias'!$G$22,O$144&lt;='Mapa de férias'!$H$22),AND(O$144&gt;='Mapa de férias'!$I$22,O$144&lt;='Mapa de férias'!$J$22))),"F",""))</f>
        <v/>
      </c>
      <c r="P158" s="44">
        <f>IF(OR($B158="",P$144=""),"",IF(AND(NETWORKDAYS(P$144,P$144,'Feriados'!$F$7:$F$22)=1,OR(AND(P$144&gt;='Mapa de férias'!$E$22,P$144&lt;='Mapa de férias'!$F$22),AND(P$144&gt;='Mapa de férias'!$G$22,P$144&lt;='Mapa de férias'!$H$22),AND(P$144&gt;='Mapa de férias'!$I$22,P$144&lt;='Mapa de férias'!$J$22))),"F",""))</f>
        <v/>
      </c>
      <c r="Q158" s="44">
        <f>IF(OR($B158="",Q$144=""),"",IF(AND(NETWORKDAYS(Q$144,Q$144,'Feriados'!$F$7:$F$22)=1,OR(AND(Q$144&gt;='Mapa de férias'!$E$22,Q$144&lt;='Mapa de férias'!$F$22),AND(Q$144&gt;='Mapa de férias'!$G$22,Q$144&lt;='Mapa de férias'!$H$22),AND(Q$144&gt;='Mapa de férias'!$I$22,Q$144&lt;='Mapa de férias'!$J$22))),"F",""))</f>
        <v/>
      </c>
      <c r="R158" s="44">
        <f>IF(OR($B158="",R$144=""),"",IF(AND(NETWORKDAYS(R$144,R$144,'Feriados'!$F$7:$F$22)=1,OR(AND(R$144&gt;='Mapa de férias'!$E$22,R$144&lt;='Mapa de férias'!$F$22),AND(R$144&gt;='Mapa de férias'!$G$22,R$144&lt;='Mapa de férias'!$H$22),AND(R$144&gt;='Mapa de férias'!$I$22,R$144&lt;='Mapa de férias'!$J$22))),"F",""))</f>
        <v/>
      </c>
      <c r="S158" s="44">
        <f>IF(OR($B158="",S$144=""),"",IF(AND(NETWORKDAYS(S$144,S$144,'Feriados'!$F$7:$F$22)=1,OR(AND(S$144&gt;='Mapa de férias'!$E$22,S$144&lt;='Mapa de férias'!$F$22),AND(S$144&gt;='Mapa de férias'!$G$22,S$144&lt;='Mapa de férias'!$H$22),AND(S$144&gt;='Mapa de férias'!$I$22,S$144&lt;='Mapa de férias'!$J$22))),"F",""))</f>
        <v/>
      </c>
      <c r="T158" s="44">
        <f>IF(OR($B158="",T$144=""),"",IF(AND(NETWORKDAYS(T$144,T$144,'Feriados'!$F$7:$F$22)=1,OR(AND(T$144&gt;='Mapa de férias'!$E$22,T$144&lt;='Mapa de férias'!$F$22),AND(T$144&gt;='Mapa de férias'!$G$22,T$144&lt;='Mapa de férias'!$H$22),AND(T$144&gt;='Mapa de férias'!$I$22,T$144&lt;='Mapa de férias'!$J$22))),"F",""))</f>
        <v/>
      </c>
      <c r="U158" s="44">
        <f>IF(OR($B158="",U$144=""),"",IF(AND(NETWORKDAYS(U$144,U$144,'Feriados'!$F$7:$F$22)=1,OR(AND(U$144&gt;='Mapa de férias'!$E$22,U$144&lt;='Mapa de férias'!$F$22),AND(U$144&gt;='Mapa de férias'!$G$22,U$144&lt;='Mapa de férias'!$H$22),AND(U$144&gt;='Mapa de férias'!$I$22,U$144&lt;='Mapa de férias'!$J$22))),"F",""))</f>
        <v/>
      </c>
      <c r="V158" s="44">
        <f>IF(OR($B158="",V$144=""),"",IF(AND(NETWORKDAYS(V$144,V$144,'Feriados'!$F$7:$F$22)=1,OR(AND(V$144&gt;='Mapa de férias'!$E$22,V$144&lt;='Mapa de férias'!$F$22),AND(V$144&gt;='Mapa de férias'!$G$22,V$144&lt;='Mapa de férias'!$H$22),AND(V$144&gt;='Mapa de férias'!$I$22,V$144&lt;='Mapa de férias'!$J$22))),"F",""))</f>
        <v/>
      </c>
      <c r="W158" s="44">
        <f>IF(OR($B158="",W$144=""),"",IF(AND(NETWORKDAYS(W$144,W$144,'Feriados'!$F$7:$F$22)=1,OR(AND(W$144&gt;='Mapa de férias'!$E$22,W$144&lt;='Mapa de férias'!$F$22),AND(W$144&gt;='Mapa de férias'!$G$22,W$144&lt;='Mapa de férias'!$H$22),AND(W$144&gt;='Mapa de férias'!$I$22,W$144&lt;='Mapa de férias'!$J$22))),"F",""))</f>
        <v/>
      </c>
      <c r="X158" s="44">
        <f>IF(OR($B158="",X$144=""),"",IF(AND(NETWORKDAYS(X$144,X$144,'Feriados'!$F$7:$F$22)=1,OR(AND(X$144&gt;='Mapa de férias'!$E$22,X$144&lt;='Mapa de férias'!$F$22),AND(X$144&gt;='Mapa de férias'!$G$22,X$144&lt;='Mapa de férias'!$H$22),AND(X$144&gt;='Mapa de férias'!$I$22,X$144&lt;='Mapa de férias'!$J$22))),"F",""))</f>
        <v/>
      </c>
      <c r="Y158" s="44">
        <f>IF(OR($B158="",Y$144=""),"",IF(AND(NETWORKDAYS(Y$144,Y$144,'Feriados'!$F$7:$F$22)=1,OR(AND(Y$144&gt;='Mapa de férias'!$E$22,Y$144&lt;='Mapa de férias'!$F$22),AND(Y$144&gt;='Mapa de férias'!$G$22,Y$144&lt;='Mapa de férias'!$H$22),AND(Y$144&gt;='Mapa de férias'!$I$22,Y$144&lt;='Mapa de férias'!$J$22))),"F",""))</f>
        <v/>
      </c>
      <c r="Z158" s="44">
        <f>IF(OR($B158="",Z$144=""),"",IF(AND(NETWORKDAYS(Z$144,Z$144,'Feriados'!$F$7:$F$22)=1,OR(AND(Z$144&gt;='Mapa de férias'!$E$22,Z$144&lt;='Mapa de férias'!$F$22),AND(Z$144&gt;='Mapa de férias'!$G$22,Z$144&lt;='Mapa de férias'!$H$22),AND(Z$144&gt;='Mapa de férias'!$I$22,Z$144&lt;='Mapa de férias'!$J$22))),"F",""))</f>
        <v/>
      </c>
      <c r="AA158" s="44">
        <f>IF(OR($B158="",AA$144=""),"",IF(AND(NETWORKDAYS(AA$144,AA$144,'Feriados'!$F$7:$F$22)=1,OR(AND(AA$144&gt;='Mapa de férias'!$E$22,AA$144&lt;='Mapa de férias'!$F$22),AND(AA$144&gt;='Mapa de férias'!$G$22,AA$144&lt;='Mapa de férias'!$H$22),AND(AA$144&gt;='Mapa de férias'!$I$22,AA$144&lt;='Mapa de férias'!$J$22))),"F",""))</f>
        <v/>
      </c>
      <c r="AB158" s="44">
        <f>IF(OR($B158="",AB$144=""),"",IF(AND(NETWORKDAYS(AB$144,AB$144,'Feriados'!$F$7:$F$22)=1,OR(AND(AB$144&gt;='Mapa de férias'!$E$22,AB$144&lt;='Mapa de férias'!$F$22),AND(AB$144&gt;='Mapa de férias'!$G$22,AB$144&lt;='Mapa de férias'!$H$22),AND(AB$144&gt;='Mapa de férias'!$I$22,AB$144&lt;='Mapa de férias'!$J$22))),"F",""))</f>
        <v/>
      </c>
      <c r="AC158" s="44">
        <f>IF(OR($B158="",AC$144=""),"",IF(AND(NETWORKDAYS(AC$144,AC$144,'Feriados'!$F$7:$F$22)=1,OR(AND(AC$144&gt;='Mapa de férias'!$E$22,AC$144&lt;='Mapa de férias'!$F$22),AND(AC$144&gt;='Mapa de férias'!$G$22,AC$144&lt;='Mapa de férias'!$H$22),AND(AC$144&gt;='Mapa de férias'!$I$22,AC$144&lt;='Mapa de férias'!$J$22))),"F",""))</f>
        <v/>
      </c>
      <c r="AD158" s="44">
        <f>IF(OR($B158="",AD$144=""),"",IF(AND(NETWORKDAYS(AD$144,AD$144,'Feriados'!$F$7:$F$22)=1,OR(AND(AD$144&gt;='Mapa de férias'!$E$22,AD$144&lt;='Mapa de férias'!$F$22),AND(AD$144&gt;='Mapa de férias'!$G$22,AD$144&lt;='Mapa de férias'!$H$22),AND(AD$144&gt;='Mapa de férias'!$I$22,AD$144&lt;='Mapa de férias'!$J$22))),"F",""))</f>
        <v/>
      </c>
      <c r="AE158" s="44">
        <f>IF(OR($B158="",AE$144=""),"",IF(AND(NETWORKDAYS(AE$144,AE$144,'Feriados'!$F$7:$F$22)=1,OR(AND(AE$144&gt;='Mapa de férias'!$E$22,AE$144&lt;='Mapa de férias'!$F$22),AND(AE$144&gt;='Mapa de férias'!$G$22,AE$144&lt;='Mapa de férias'!$H$22),AND(AE$144&gt;='Mapa de férias'!$I$22,AE$144&lt;='Mapa de férias'!$J$22))),"F",""))</f>
        <v/>
      </c>
      <c r="AF158" s="44">
        <f>IF(OR($B158="",AF$144=""),"",IF(AND(NETWORKDAYS(AF$144,AF$144,'Feriados'!$F$7:$F$22)=1,OR(AND(AF$144&gt;='Mapa de férias'!$E$22,AF$144&lt;='Mapa de férias'!$F$22),AND(AF$144&gt;='Mapa de férias'!$G$22,AF$144&lt;='Mapa de férias'!$H$22),AND(AF$144&gt;='Mapa de férias'!$I$22,AF$144&lt;='Mapa de férias'!$J$22))),"F",""))</f>
        <v/>
      </c>
      <c r="AG158" s="44">
        <f>IF(OR($B158="",AG$144=""),"",IF(AND(NETWORKDAYS(AG$144,AG$144,'Feriados'!$F$7:$F$22)=1,OR(AND(AG$144&gt;='Mapa de férias'!$E$22,AG$144&lt;='Mapa de férias'!$F$22),AND(AG$144&gt;='Mapa de férias'!$G$22,AG$144&lt;='Mapa de férias'!$H$22),AND(AG$144&gt;='Mapa de férias'!$I$22,AG$144&lt;='Mapa de férias'!$J$22))),"F",""))</f>
        <v/>
      </c>
      <c r="AH158" s="45">
        <f>IF($B158="","",COUNTIF(C158:AG158,"F"))</f>
        <v/>
      </c>
    </row>
    <row r="159" ht="15" customHeight="1">
      <c r="A159" s="42" t="n">
        <v>14</v>
      </c>
      <c r="B159" s="43">
        <f>IF('Mapa de férias'!$B$23="","",'Mapa de férias'!$B$23)</f>
        <v/>
      </c>
      <c r="C159" s="44">
        <f>IF(OR($B159="",C$144=""),"",IF(AND(NETWORKDAYS(C$144,C$144,'Feriados'!$F$7:$F$22)=1,OR(AND(C$144&gt;='Mapa de férias'!$E$23,C$144&lt;='Mapa de férias'!$F$23),AND(C$144&gt;='Mapa de férias'!$G$23,C$144&lt;='Mapa de férias'!$H$23),AND(C$144&gt;='Mapa de férias'!$I$23,C$144&lt;='Mapa de férias'!$J$23))),"F",""))</f>
        <v/>
      </c>
      <c r="D159" s="44">
        <f>IF(OR($B159="",D$144=""),"",IF(AND(NETWORKDAYS(D$144,D$144,'Feriados'!$F$7:$F$22)=1,OR(AND(D$144&gt;='Mapa de férias'!$E$23,D$144&lt;='Mapa de férias'!$F$23),AND(D$144&gt;='Mapa de férias'!$G$23,D$144&lt;='Mapa de férias'!$H$23),AND(D$144&gt;='Mapa de férias'!$I$23,D$144&lt;='Mapa de férias'!$J$23))),"F",""))</f>
        <v/>
      </c>
      <c r="E159" s="44">
        <f>IF(OR($B159="",E$144=""),"",IF(AND(NETWORKDAYS(E$144,E$144,'Feriados'!$F$7:$F$22)=1,OR(AND(E$144&gt;='Mapa de férias'!$E$23,E$144&lt;='Mapa de férias'!$F$23),AND(E$144&gt;='Mapa de férias'!$G$23,E$144&lt;='Mapa de férias'!$H$23),AND(E$144&gt;='Mapa de férias'!$I$23,E$144&lt;='Mapa de férias'!$J$23))),"F",""))</f>
        <v/>
      </c>
      <c r="F159" s="44">
        <f>IF(OR($B159="",F$144=""),"",IF(AND(NETWORKDAYS(F$144,F$144,'Feriados'!$F$7:$F$22)=1,OR(AND(F$144&gt;='Mapa de férias'!$E$23,F$144&lt;='Mapa de férias'!$F$23),AND(F$144&gt;='Mapa de férias'!$G$23,F$144&lt;='Mapa de férias'!$H$23),AND(F$144&gt;='Mapa de férias'!$I$23,F$144&lt;='Mapa de férias'!$J$23))),"F",""))</f>
        <v/>
      </c>
      <c r="G159" s="44">
        <f>IF(OR($B159="",G$144=""),"",IF(AND(NETWORKDAYS(G$144,G$144,'Feriados'!$F$7:$F$22)=1,OR(AND(G$144&gt;='Mapa de férias'!$E$23,G$144&lt;='Mapa de férias'!$F$23),AND(G$144&gt;='Mapa de férias'!$G$23,G$144&lt;='Mapa de férias'!$H$23),AND(G$144&gt;='Mapa de férias'!$I$23,G$144&lt;='Mapa de férias'!$J$23))),"F",""))</f>
        <v/>
      </c>
      <c r="H159" s="44">
        <f>IF(OR($B159="",H$144=""),"",IF(AND(NETWORKDAYS(H$144,H$144,'Feriados'!$F$7:$F$22)=1,OR(AND(H$144&gt;='Mapa de férias'!$E$23,H$144&lt;='Mapa de férias'!$F$23),AND(H$144&gt;='Mapa de férias'!$G$23,H$144&lt;='Mapa de férias'!$H$23),AND(H$144&gt;='Mapa de férias'!$I$23,H$144&lt;='Mapa de férias'!$J$23))),"F",""))</f>
        <v/>
      </c>
      <c r="I159" s="44">
        <f>IF(OR($B159="",I$144=""),"",IF(AND(NETWORKDAYS(I$144,I$144,'Feriados'!$F$7:$F$22)=1,OR(AND(I$144&gt;='Mapa de férias'!$E$23,I$144&lt;='Mapa de férias'!$F$23),AND(I$144&gt;='Mapa de férias'!$G$23,I$144&lt;='Mapa de férias'!$H$23),AND(I$144&gt;='Mapa de férias'!$I$23,I$144&lt;='Mapa de férias'!$J$23))),"F",""))</f>
        <v/>
      </c>
      <c r="J159" s="44">
        <f>IF(OR($B159="",J$144=""),"",IF(AND(NETWORKDAYS(J$144,J$144,'Feriados'!$F$7:$F$22)=1,OR(AND(J$144&gt;='Mapa de férias'!$E$23,J$144&lt;='Mapa de férias'!$F$23),AND(J$144&gt;='Mapa de férias'!$G$23,J$144&lt;='Mapa de férias'!$H$23),AND(J$144&gt;='Mapa de férias'!$I$23,J$144&lt;='Mapa de férias'!$J$23))),"F",""))</f>
        <v/>
      </c>
      <c r="K159" s="44">
        <f>IF(OR($B159="",K$144=""),"",IF(AND(NETWORKDAYS(K$144,K$144,'Feriados'!$F$7:$F$22)=1,OR(AND(K$144&gt;='Mapa de férias'!$E$23,K$144&lt;='Mapa de férias'!$F$23),AND(K$144&gt;='Mapa de férias'!$G$23,K$144&lt;='Mapa de férias'!$H$23),AND(K$144&gt;='Mapa de férias'!$I$23,K$144&lt;='Mapa de férias'!$J$23))),"F",""))</f>
        <v/>
      </c>
      <c r="L159" s="44">
        <f>IF(OR($B159="",L$144=""),"",IF(AND(NETWORKDAYS(L$144,L$144,'Feriados'!$F$7:$F$22)=1,OR(AND(L$144&gt;='Mapa de férias'!$E$23,L$144&lt;='Mapa de férias'!$F$23),AND(L$144&gt;='Mapa de férias'!$G$23,L$144&lt;='Mapa de férias'!$H$23),AND(L$144&gt;='Mapa de férias'!$I$23,L$144&lt;='Mapa de férias'!$J$23))),"F",""))</f>
        <v/>
      </c>
      <c r="M159" s="44">
        <f>IF(OR($B159="",M$144=""),"",IF(AND(NETWORKDAYS(M$144,M$144,'Feriados'!$F$7:$F$22)=1,OR(AND(M$144&gt;='Mapa de férias'!$E$23,M$144&lt;='Mapa de férias'!$F$23),AND(M$144&gt;='Mapa de férias'!$G$23,M$144&lt;='Mapa de férias'!$H$23),AND(M$144&gt;='Mapa de férias'!$I$23,M$144&lt;='Mapa de férias'!$J$23))),"F",""))</f>
        <v/>
      </c>
      <c r="N159" s="44">
        <f>IF(OR($B159="",N$144=""),"",IF(AND(NETWORKDAYS(N$144,N$144,'Feriados'!$F$7:$F$22)=1,OR(AND(N$144&gt;='Mapa de férias'!$E$23,N$144&lt;='Mapa de férias'!$F$23),AND(N$144&gt;='Mapa de férias'!$G$23,N$144&lt;='Mapa de férias'!$H$23),AND(N$144&gt;='Mapa de férias'!$I$23,N$144&lt;='Mapa de férias'!$J$23))),"F",""))</f>
        <v/>
      </c>
      <c r="O159" s="44">
        <f>IF(OR($B159="",O$144=""),"",IF(AND(NETWORKDAYS(O$144,O$144,'Feriados'!$F$7:$F$22)=1,OR(AND(O$144&gt;='Mapa de férias'!$E$23,O$144&lt;='Mapa de férias'!$F$23),AND(O$144&gt;='Mapa de férias'!$G$23,O$144&lt;='Mapa de férias'!$H$23),AND(O$144&gt;='Mapa de férias'!$I$23,O$144&lt;='Mapa de férias'!$J$23))),"F",""))</f>
        <v/>
      </c>
      <c r="P159" s="44">
        <f>IF(OR($B159="",P$144=""),"",IF(AND(NETWORKDAYS(P$144,P$144,'Feriados'!$F$7:$F$22)=1,OR(AND(P$144&gt;='Mapa de férias'!$E$23,P$144&lt;='Mapa de férias'!$F$23),AND(P$144&gt;='Mapa de férias'!$G$23,P$144&lt;='Mapa de férias'!$H$23),AND(P$144&gt;='Mapa de férias'!$I$23,P$144&lt;='Mapa de férias'!$J$23))),"F",""))</f>
        <v/>
      </c>
      <c r="Q159" s="44">
        <f>IF(OR($B159="",Q$144=""),"",IF(AND(NETWORKDAYS(Q$144,Q$144,'Feriados'!$F$7:$F$22)=1,OR(AND(Q$144&gt;='Mapa de férias'!$E$23,Q$144&lt;='Mapa de férias'!$F$23),AND(Q$144&gt;='Mapa de férias'!$G$23,Q$144&lt;='Mapa de férias'!$H$23),AND(Q$144&gt;='Mapa de férias'!$I$23,Q$144&lt;='Mapa de férias'!$J$23))),"F",""))</f>
        <v/>
      </c>
      <c r="R159" s="44">
        <f>IF(OR($B159="",R$144=""),"",IF(AND(NETWORKDAYS(R$144,R$144,'Feriados'!$F$7:$F$22)=1,OR(AND(R$144&gt;='Mapa de férias'!$E$23,R$144&lt;='Mapa de férias'!$F$23),AND(R$144&gt;='Mapa de férias'!$G$23,R$144&lt;='Mapa de férias'!$H$23),AND(R$144&gt;='Mapa de férias'!$I$23,R$144&lt;='Mapa de férias'!$J$23))),"F",""))</f>
        <v/>
      </c>
      <c r="S159" s="44">
        <f>IF(OR($B159="",S$144=""),"",IF(AND(NETWORKDAYS(S$144,S$144,'Feriados'!$F$7:$F$22)=1,OR(AND(S$144&gt;='Mapa de férias'!$E$23,S$144&lt;='Mapa de férias'!$F$23),AND(S$144&gt;='Mapa de férias'!$G$23,S$144&lt;='Mapa de férias'!$H$23),AND(S$144&gt;='Mapa de férias'!$I$23,S$144&lt;='Mapa de férias'!$J$23))),"F",""))</f>
        <v/>
      </c>
      <c r="T159" s="44">
        <f>IF(OR($B159="",T$144=""),"",IF(AND(NETWORKDAYS(T$144,T$144,'Feriados'!$F$7:$F$22)=1,OR(AND(T$144&gt;='Mapa de férias'!$E$23,T$144&lt;='Mapa de férias'!$F$23),AND(T$144&gt;='Mapa de férias'!$G$23,T$144&lt;='Mapa de férias'!$H$23),AND(T$144&gt;='Mapa de férias'!$I$23,T$144&lt;='Mapa de férias'!$J$23))),"F",""))</f>
        <v/>
      </c>
      <c r="U159" s="44">
        <f>IF(OR($B159="",U$144=""),"",IF(AND(NETWORKDAYS(U$144,U$144,'Feriados'!$F$7:$F$22)=1,OR(AND(U$144&gt;='Mapa de férias'!$E$23,U$144&lt;='Mapa de férias'!$F$23),AND(U$144&gt;='Mapa de férias'!$G$23,U$144&lt;='Mapa de férias'!$H$23),AND(U$144&gt;='Mapa de férias'!$I$23,U$144&lt;='Mapa de férias'!$J$23))),"F",""))</f>
        <v/>
      </c>
      <c r="V159" s="44">
        <f>IF(OR($B159="",V$144=""),"",IF(AND(NETWORKDAYS(V$144,V$144,'Feriados'!$F$7:$F$22)=1,OR(AND(V$144&gt;='Mapa de férias'!$E$23,V$144&lt;='Mapa de férias'!$F$23),AND(V$144&gt;='Mapa de férias'!$G$23,V$144&lt;='Mapa de férias'!$H$23),AND(V$144&gt;='Mapa de férias'!$I$23,V$144&lt;='Mapa de férias'!$J$23))),"F",""))</f>
        <v/>
      </c>
      <c r="W159" s="44">
        <f>IF(OR($B159="",W$144=""),"",IF(AND(NETWORKDAYS(W$144,W$144,'Feriados'!$F$7:$F$22)=1,OR(AND(W$144&gt;='Mapa de férias'!$E$23,W$144&lt;='Mapa de férias'!$F$23),AND(W$144&gt;='Mapa de férias'!$G$23,W$144&lt;='Mapa de férias'!$H$23),AND(W$144&gt;='Mapa de férias'!$I$23,W$144&lt;='Mapa de férias'!$J$23))),"F",""))</f>
        <v/>
      </c>
      <c r="X159" s="44">
        <f>IF(OR($B159="",X$144=""),"",IF(AND(NETWORKDAYS(X$144,X$144,'Feriados'!$F$7:$F$22)=1,OR(AND(X$144&gt;='Mapa de férias'!$E$23,X$144&lt;='Mapa de férias'!$F$23),AND(X$144&gt;='Mapa de férias'!$G$23,X$144&lt;='Mapa de férias'!$H$23),AND(X$144&gt;='Mapa de férias'!$I$23,X$144&lt;='Mapa de férias'!$J$23))),"F",""))</f>
        <v/>
      </c>
      <c r="Y159" s="44">
        <f>IF(OR($B159="",Y$144=""),"",IF(AND(NETWORKDAYS(Y$144,Y$144,'Feriados'!$F$7:$F$22)=1,OR(AND(Y$144&gt;='Mapa de férias'!$E$23,Y$144&lt;='Mapa de férias'!$F$23),AND(Y$144&gt;='Mapa de férias'!$G$23,Y$144&lt;='Mapa de férias'!$H$23),AND(Y$144&gt;='Mapa de férias'!$I$23,Y$144&lt;='Mapa de férias'!$J$23))),"F",""))</f>
        <v/>
      </c>
      <c r="Z159" s="44">
        <f>IF(OR($B159="",Z$144=""),"",IF(AND(NETWORKDAYS(Z$144,Z$144,'Feriados'!$F$7:$F$22)=1,OR(AND(Z$144&gt;='Mapa de férias'!$E$23,Z$144&lt;='Mapa de férias'!$F$23),AND(Z$144&gt;='Mapa de férias'!$G$23,Z$144&lt;='Mapa de férias'!$H$23),AND(Z$144&gt;='Mapa de férias'!$I$23,Z$144&lt;='Mapa de férias'!$J$23))),"F",""))</f>
        <v/>
      </c>
      <c r="AA159" s="44">
        <f>IF(OR($B159="",AA$144=""),"",IF(AND(NETWORKDAYS(AA$144,AA$144,'Feriados'!$F$7:$F$22)=1,OR(AND(AA$144&gt;='Mapa de férias'!$E$23,AA$144&lt;='Mapa de férias'!$F$23),AND(AA$144&gt;='Mapa de férias'!$G$23,AA$144&lt;='Mapa de férias'!$H$23),AND(AA$144&gt;='Mapa de férias'!$I$23,AA$144&lt;='Mapa de férias'!$J$23))),"F",""))</f>
        <v/>
      </c>
      <c r="AB159" s="44">
        <f>IF(OR($B159="",AB$144=""),"",IF(AND(NETWORKDAYS(AB$144,AB$144,'Feriados'!$F$7:$F$22)=1,OR(AND(AB$144&gt;='Mapa de férias'!$E$23,AB$144&lt;='Mapa de férias'!$F$23),AND(AB$144&gt;='Mapa de férias'!$G$23,AB$144&lt;='Mapa de férias'!$H$23),AND(AB$144&gt;='Mapa de férias'!$I$23,AB$144&lt;='Mapa de férias'!$J$23))),"F",""))</f>
        <v/>
      </c>
      <c r="AC159" s="44">
        <f>IF(OR($B159="",AC$144=""),"",IF(AND(NETWORKDAYS(AC$144,AC$144,'Feriados'!$F$7:$F$22)=1,OR(AND(AC$144&gt;='Mapa de férias'!$E$23,AC$144&lt;='Mapa de férias'!$F$23),AND(AC$144&gt;='Mapa de férias'!$G$23,AC$144&lt;='Mapa de férias'!$H$23),AND(AC$144&gt;='Mapa de férias'!$I$23,AC$144&lt;='Mapa de férias'!$J$23))),"F",""))</f>
        <v/>
      </c>
      <c r="AD159" s="44">
        <f>IF(OR($B159="",AD$144=""),"",IF(AND(NETWORKDAYS(AD$144,AD$144,'Feriados'!$F$7:$F$22)=1,OR(AND(AD$144&gt;='Mapa de férias'!$E$23,AD$144&lt;='Mapa de férias'!$F$23),AND(AD$144&gt;='Mapa de férias'!$G$23,AD$144&lt;='Mapa de férias'!$H$23),AND(AD$144&gt;='Mapa de férias'!$I$23,AD$144&lt;='Mapa de férias'!$J$23))),"F",""))</f>
        <v/>
      </c>
      <c r="AE159" s="44">
        <f>IF(OR($B159="",AE$144=""),"",IF(AND(NETWORKDAYS(AE$144,AE$144,'Feriados'!$F$7:$F$22)=1,OR(AND(AE$144&gt;='Mapa de férias'!$E$23,AE$144&lt;='Mapa de férias'!$F$23),AND(AE$144&gt;='Mapa de férias'!$G$23,AE$144&lt;='Mapa de férias'!$H$23),AND(AE$144&gt;='Mapa de férias'!$I$23,AE$144&lt;='Mapa de férias'!$J$23))),"F",""))</f>
        <v/>
      </c>
      <c r="AF159" s="44">
        <f>IF(OR($B159="",AF$144=""),"",IF(AND(NETWORKDAYS(AF$144,AF$144,'Feriados'!$F$7:$F$22)=1,OR(AND(AF$144&gt;='Mapa de férias'!$E$23,AF$144&lt;='Mapa de férias'!$F$23),AND(AF$144&gt;='Mapa de férias'!$G$23,AF$144&lt;='Mapa de férias'!$H$23),AND(AF$144&gt;='Mapa de férias'!$I$23,AF$144&lt;='Mapa de férias'!$J$23))),"F",""))</f>
        <v/>
      </c>
      <c r="AG159" s="44">
        <f>IF(OR($B159="",AG$144=""),"",IF(AND(NETWORKDAYS(AG$144,AG$144,'Feriados'!$F$7:$F$22)=1,OR(AND(AG$144&gt;='Mapa de férias'!$E$23,AG$144&lt;='Mapa de férias'!$F$23),AND(AG$144&gt;='Mapa de férias'!$G$23,AG$144&lt;='Mapa de férias'!$H$23),AND(AG$144&gt;='Mapa de férias'!$I$23,AG$144&lt;='Mapa de férias'!$J$23))),"F",""))</f>
        <v/>
      </c>
      <c r="AH159" s="45">
        <f>IF($B159="","",COUNTIF(C159:AG159,"F"))</f>
        <v/>
      </c>
    </row>
    <row r="160" ht="15" customHeight="1">
      <c r="A160" s="42" t="n">
        <v>15</v>
      </c>
      <c r="B160" s="43">
        <f>IF('Mapa de férias'!$B$24="","",'Mapa de férias'!$B$24)</f>
        <v/>
      </c>
      <c r="C160" s="44">
        <f>IF(OR($B160="",C$144=""),"",IF(AND(NETWORKDAYS(C$144,C$144,'Feriados'!$F$7:$F$22)=1,OR(AND(C$144&gt;='Mapa de férias'!$E$24,C$144&lt;='Mapa de férias'!$F$24),AND(C$144&gt;='Mapa de férias'!$G$24,C$144&lt;='Mapa de férias'!$H$24),AND(C$144&gt;='Mapa de férias'!$I$24,C$144&lt;='Mapa de férias'!$J$24))),"F",""))</f>
        <v/>
      </c>
      <c r="D160" s="44">
        <f>IF(OR($B160="",D$144=""),"",IF(AND(NETWORKDAYS(D$144,D$144,'Feriados'!$F$7:$F$22)=1,OR(AND(D$144&gt;='Mapa de férias'!$E$24,D$144&lt;='Mapa de férias'!$F$24),AND(D$144&gt;='Mapa de férias'!$G$24,D$144&lt;='Mapa de férias'!$H$24),AND(D$144&gt;='Mapa de férias'!$I$24,D$144&lt;='Mapa de férias'!$J$24))),"F",""))</f>
        <v/>
      </c>
      <c r="E160" s="44">
        <f>IF(OR($B160="",E$144=""),"",IF(AND(NETWORKDAYS(E$144,E$144,'Feriados'!$F$7:$F$22)=1,OR(AND(E$144&gt;='Mapa de férias'!$E$24,E$144&lt;='Mapa de férias'!$F$24),AND(E$144&gt;='Mapa de férias'!$G$24,E$144&lt;='Mapa de férias'!$H$24),AND(E$144&gt;='Mapa de férias'!$I$24,E$144&lt;='Mapa de férias'!$J$24))),"F",""))</f>
        <v/>
      </c>
      <c r="F160" s="44">
        <f>IF(OR($B160="",F$144=""),"",IF(AND(NETWORKDAYS(F$144,F$144,'Feriados'!$F$7:$F$22)=1,OR(AND(F$144&gt;='Mapa de férias'!$E$24,F$144&lt;='Mapa de férias'!$F$24),AND(F$144&gt;='Mapa de férias'!$G$24,F$144&lt;='Mapa de férias'!$H$24),AND(F$144&gt;='Mapa de férias'!$I$24,F$144&lt;='Mapa de férias'!$J$24))),"F",""))</f>
        <v/>
      </c>
      <c r="G160" s="44">
        <f>IF(OR($B160="",G$144=""),"",IF(AND(NETWORKDAYS(G$144,G$144,'Feriados'!$F$7:$F$22)=1,OR(AND(G$144&gt;='Mapa de férias'!$E$24,G$144&lt;='Mapa de férias'!$F$24),AND(G$144&gt;='Mapa de férias'!$G$24,G$144&lt;='Mapa de férias'!$H$24),AND(G$144&gt;='Mapa de férias'!$I$24,G$144&lt;='Mapa de férias'!$J$24))),"F",""))</f>
        <v/>
      </c>
      <c r="H160" s="44">
        <f>IF(OR($B160="",H$144=""),"",IF(AND(NETWORKDAYS(H$144,H$144,'Feriados'!$F$7:$F$22)=1,OR(AND(H$144&gt;='Mapa de férias'!$E$24,H$144&lt;='Mapa de férias'!$F$24),AND(H$144&gt;='Mapa de férias'!$G$24,H$144&lt;='Mapa de férias'!$H$24),AND(H$144&gt;='Mapa de férias'!$I$24,H$144&lt;='Mapa de férias'!$J$24))),"F",""))</f>
        <v/>
      </c>
      <c r="I160" s="44">
        <f>IF(OR($B160="",I$144=""),"",IF(AND(NETWORKDAYS(I$144,I$144,'Feriados'!$F$7:$F$22)=1,OR(AND(I$144&gt;='Mapa de férias'!$E$24,I$144&lt;='Mapa de férias'!$F$24),AND(I$144&gt;='Mapa de férias'!$G$24,I$144&lt;='Mapa de férias'!$H$24),AND(I$144&gt;='Mapa de férias'!$I$24,I$144&lt;='Mapa de férias'!$J$24))),"F",""))</f>
        <v/>
      </c>
      <c r="J160" s="44">
        <f>IF(OR($B160="",J$144=""),"",IF(AND(NETWORKDAYS(J$144,J$144,'Feriados'!$F$7:$F$22)=1,OR(AND(J$144&gt;='Mapa de férias'!$E$24,J$144&lt;='Mapa de férias'!$F$24),AND(J$144&gt;='Mapa de férias'!$G$24,J$144&lt;='Mapa de férias'!$H$24),AND(J$144&gt;='Mapa de férias'!$I$24,J$144&lt;='Mapa de férias'!$J$24))),"F",""))</f>
        <v/>
      </c>
      <c r="K160" s="44">
        <f>IF(OR($B160="",K$144=""),"",IF(AND(NETWORKDAYS(K$144,K$144,'Feriados'!$F$7:$F$22)=1,OR(AND(K$144&gt;='Mapa de férias'!$E$24,K$144&lt;='Mapa de férias'!$F$24),AND(K$144&gt;='Mapa de férias'!$G$24,K$144&lt;='Mapa de férias'!$H$24),AND(K$144&gt;='Mapa de férias'!$I$24,K$144&lt;='Mapa de férias'!$J$24))),"F",""))</f>
        <v/>
      </c>
      <c r="L160" s="44">
        <f>IF(OR($B160="",L$144=""),"",IF(AND(NETWORKDAYS(L$144,L$144,'Feriados'!$F$7:$F$22)=1,OR(AND(L$144&gt;='Mapa de férias'!$E$24,L$144&lt;='Mapa de férias'!$F$24),AND(L$144&gt;='Mapa de férias'!$G$24,L$144&lt;='Mapa de férias'!$H$24),AND(L$144&gt;='Mapa de férias'!$I$24,L$144&lt;='Mapa de férias'!$J$24))),"F",""))</f>
        <v/>
      </c>
      <c r="M160" s="44">
        <f>IF(OR($B160="",M$144=""),"",IF(AND(NETWORKDAYS(M$144,M$144,'Feriados'!$F$7:$F$22)=1,OR(AND(M$144&gt;='Mapa de férias'!$E$24,M$144&lt;='Mapa de férias'!$F$24),AND(M$144&gt;='Mapa de férias'!$G$24,M$144&lt;='Mapa de férias'!$H$24),AND(M$144&gt;='Mapa de férias'!$I$24,M$144&lt;='Mapa de férias'!$J$24))),"F",""))</f>
        <v/>
      </c>
      <c r="N160" s="44">
        <f>IF(OR($B160="",N$144=""),"",IF(AND(NETWORKDAYS(N$144,N$144,'Feriados'!$F$7:$F$22)=1,OR(AND(N$144&gt;='Mapa de férias'!$E$24,N$144&lt;='Mapa de férias'!$F$24),AND(N$144&gt;='Mapa de férias'!$G$24,N$144&lt;='Mapa de férias'!$H$24),AND(N$144&gt;='Mapa de férias'!$I$24,N$144&lt;='Mapa de férias'!$J$24))),"F",""))</f>
        <v/>
      </c>
      <c r="O160" s="44">
        <f>IF(OR($B160="",O$144=""),"",IF(AND(NETWORKDAYS(O$144,O$144,'Feriados'!$F$7:$F$22)=1,OR(AND(O$144&gt;='Mapa de férias'!$E$24,O$144&lt;='Mapa de férias'!$F$24),AND(O$144&gt;='Mapa de férias'!$G$24,O$144&lt;='Mapa de férias'!$H$24),AND(O$144&gt;='Mapa de férias'!$I$24,O$144&lt;='Mapa de férias'!$J$24))),"F",""))</f>
        <v/>
      </c>
      <c r="P160" s="44">
        <f>IF(OR($B160="",P$144=""),"",IF(AND(NETWORKDAYS(P$144,P$144,'Feriados'!$F$7:$F$22)=1,OR(AND(P$144&gt;='Mapa de férias'!$E$24,P$144&lt;='Mapa de férias'!$F$24),AND(P$144&gt;='Mapa de férias'!$G$24,P$144&lt;='Mapa de férias'!$H$24),AND(P$144&gt;='Mapa de férias'!$I$24,P$144&lt;='Mapa de férias'!$J$24))),"F",""))</f>
        <v/>
      </c>
      <c r="Q160" s="44">
        <f>IF(OR($B160="",Q$144=""),"",IF(AND(NETWORKDAYS(Q$144,Q$144,'Feriados'!$F$7:$F$22)=1,OR(AND(Q$144&gt;='Mapa de férias'!$E$24,Q$144&lt;='Mapa de férias'!$F$24),AND(Q$144&gt;='Mapa de férias'!$G$24,Q$144&lt;='Mapa de férias'!$H$24),AND(Q$144&gt;='Mapa de férias'!$I$24,Q$144&lt;='Mapa de férias'!$J$24))),"F",""))</f>
        <v/>
      </c>
      <c r="R160" s="44">
        <f>IF(OR($B160="",R$144=""),"",IF(AND(NETWORKDAYS(R$144,R$144,'Feriados'!$F$7:$F$22)=1,OR(AND(R$144&gt;='Mapa de férias'!$E$24,R$144&lt;='Mapa de férias'!$F$24),AND(R$144&gt;='Mapa de férias'!$G$24,R$144&lt;='Mapa de férias'!$H$24),AND(R$144&gt;='Mapa de férias'!$I$24,R$144&lt;='Mapa de férias'!$J$24))),"F",""))</f>
        <v/>
      </c>
      <c r="S160" s="44">
        <f>IF(OR($B160="",S$144=""),"",IF(AND(NETWORKDAYS(S$144,S$144,'Feriados'!$F$7:$F$22)=1,OR(AND(S$144&gt;='Mapa de férias'!$E$24,S$144&lt;='Mapa de férias'!$F$24),AND(S$144&gt;='Mapa de férias'!$G$24,S$144&lt;='Mapa de férias'!$H$24),AND(S$144&gt;='Mapa de férias'!$I$24,S$144&lt;='Mapa de férias'!$J$24))),"F",""))</f>
        <v/>
      </c>
      <c r="T160" s="44">
        <f>IF(OR($B160="",T$144=""),"",IF(AND(NETWORKDAYS(T$144,T$144,'Feriados'!$F$7:$F$22)=1,OR(AND(T$144&gt;='Mapa de férias'!$E$24,T$144&lt;='Mapa de férias'!$F$24),AND(T$144&gt;='Mapa de férias'!$G$24,T$144&lt;='Mapa de férias'!$H$24),AND(T$144&gt;='Mapa de férias'!$I$24,T$144&lt;='Mapa de férias'!$J$24))),"F",""))</f>
        <v/>
      </c>
      <c r="U160" s="44">
        <f>IF(OR($B160="",U$144=""),"",IF(AND(NETWORKDAYS(U$144,U$144,'Feriados'!$F$7:$F$22)=1,OR(AND(U$144&gt;='Mapa de férias'!$E$24,U$144&lt;='Mapa de férias'!$F$24),AND(U$144&gt;='Mapa de férias'!$G$24,U$144&lt;='Mapa de férias'!$H$24),AND(U$144&gt;='Mapa de férias'!$I$24,U$144&lt;='Mapa de férias'!$J$24))),"F",""))</f>
        <v/>
      </c>
      <c r="V160" s="44">
        <f>IF(OR($B160="",V$144=""),"",IF(AND(NETWORKDAYS(V$144,V$144,'Feriados'!$F$7:$F$22)=1,OR(AND(V$144&gt;='Mapa de férias'!$E$24,V$144&lt;='Mapa de férias'!$F$24),AND(V$144&gt;='Mapa de férias'!$G$24,V$144&lt;='Mapa de férias'!$H$24),AND(V$144&gt;='Mapa de férias'!$I$24,V$144&lt;='Mapa de férias'!$J$24))),"F",""))</f>
        <v/>
      </c>
      <c r="W160" s="44">
        <f>IF(OR($B160="",W$144=""),"",IF(AND(NETWORKDAYS(W$144,W$144,'Feriados'!$F$7:$F$22)=1,OR(AND(W$144&gt;='Mapa de férias'!$E$24,W$144&lt;='Mapa de férias'!$F$24),AND(W$144&gt;='Mapa de férias'!$G$24,W$144&lt;='Mapa de férias'!$H$24),AND(W$144&gt;='Mapa de férias'!$I$24,W$144&lt;='Mapa de férias'!$J$24))),"F",""))</f>
        <v/>
      </c>
      <c r="X160" s="44">
        <f>IF(OR($B160="",X$144=""),"",IF(AND(NETWORKDAYS(X$144,X$144,'Feriados'!$F$7:$F$22)=1,OR(AND(X$144&gt;='Mapa de férias'!$E$24,X$144&lt;='Mapa de férias'!$F$24),AND(X$144&gt;='Mapa de férias'!$G$24,X$144&lt;='Mapa de férias'!$H$24),AND(X$144&gt;='Mapa de férias'!$I$24,X$144&lt;='Mapa de férias'!$J$24))),"F",""))</f>
        <v/>
      </c>
      <c r="Y160" s="44">
        <f>IF(OR($B160="",Y$144=""),"",IF(AND(NETWORKDAYS(Y$144,Y$144,'Feriados'!$F$7:$F$22)=1,OR(AND(Y$144&gt;='Mapa de férias'!$E$24,Y$144&lt;='Mapa de férias'!$F$24),AND(Y$144&gt;='Mapa de férias'!$G$24,Y$144&lt;='Mapa de férias'!$H$24),AND(Y$144&gt;='Mapa de férias'!$I$24,Y$144&lt;='Mapa de férias'!$J$24))),"F",""))</f>
        <v/>
      </c>
      <c r="Z160" s="44">
        <f>IF(OR($B160="",Z$144=""),"",IF(AND(NETWORKDAYS(Z$144,Z$144,'Feriados'!$F$7:$F$22)=1,OR(AND(Z$144&gt;='Mapa de férias'!$E$24,Z$144&lt;='Mapa de férias'!$F$24),AND(Z$144&gt;='Mapa de férias'!$G$24,Z$144&lt;='Mapa de férias'!$H$24),AND(Z$144&gt;='Mapa de férias'!$I$24,Z$144&lt;='Mapa de férias'!$J$24))),"F",""))</f>
        <v/>
      </c>
      <c r="AA160" s="44">
        <f>IF(OR($B160="",AA$144=""),"",IF(AND(NETWORKDAYS(AA$144,AA$144,'Feriados'!$F$7:$F$22)=1,OR(AND(AA$144&gt;='Mapa de férias'!$E$24,AA$144&lt;='Mapa de férias'!$F$24),AND(AA$144&gt;='Mapa de férias'!$G$24,AA$144&lt;='Mapa de férias'!$H$24),AND(AA$144&gt;='Mapa de férias'!$I$24,AA$144&lt;='Mapa de férias'!$J$24))),"F",""))</f>
        <v/>
      </c>
      <c r="AB160" s="44">
        <f>IF(OR($B160="",AB$144=""),"",IF(AND(NETWORKDAYS(AB$144,AB$144,'Feriados'!$F$7:$F$22)=1,OR(AND(AB$144&gt;='Mapa de férias'!$E$24,AB$144&lt;='Mapa de férias'!$F$24),AND(AB$144&gt;='Mapa de férias'!$G$24,AB$144&lt;='Mapa de férias'!$H$24),AND(AB$144&gt;='Mapa de férias'!$I$24,AB$144&lt;='Mapa de férias'!$J$24))),"F",""))</f>
        <v/>
      </c>
      <c r="AC160" s="44">
        <f>IF(OR($B160="",AC$144=""),"",IF(AND(NETWORKDAYS(AC$144,AC$144,'Feriados'!$F$7:$F$22)=1,OR(AND(AC$144&gt;='Mapa de férias'!$E$24,AC$144&lt;='Mapa de férias'!$F$24),AND(AC$144&gt;='Mapa de férias'!$G$24,AC$144&lt;='Mapa de férias'!$H$24),AND(AC$144&gt;='Mapa de férias'!$I$24,AC$144&lt;='Mapa de férias'!$J$24))),"F",""))</f>
        <v/>
      </c>
      <c r="AD160" s="44">
        <f>IF(OR($B160="",AD$144=""),"",IF(AND(NETWORKDAYS(AD$144,AD$144,'Feriados'!$F$7:$F$22)=1,OR(AND(AD$144&gt;='Mapa de férias'!$E$24,AD$144&lt;='Mapa de férias'!$F$24),AND(AD$144&gt;='Mapa de férias'!$G$24,AD$144&lt;='Mapa de férias'!$H$24),AND(AD$144&gt;='Mapa de férias'!$I$24,AD$144&lt;='Mapa de férias'!$J$24))),"F",""))</f>
        <v/>
      </c>
      <c r="AE160" s="44">
        <f>IF(OR($B160="",AE$144=""),"",IF(AND(NETWORKDAYS(AE$144,AE$144,'Feriados'!$F$7:$F$22)=1,OR(AND(AE$144&gt;='Mapa de férias'!$E$24,AE$144&lt;='Mapa de férias'!$F$24),AND(AE$144&gt;='Mapa de férias'!$G$24,AE$144&lt;='Mapa de férias'!$H$24),AND(AE$144&gt;='Mapa de férias'!$I$24,AE$144&lt;='Mapa de férias'!$J$24))),"F",""))</f>
        <v/>
      </c>
      <c r="AF160" s="44">
        <f>IF(OR($B160="",AF$144=""),"",IF(AND(NETWORKDAYS(AF$144,AF$144,'Feriados'!$F$7:$F$22)=1,OR(AND(AF$144&gt;='Mapa de férias'!$E$24,AF$144&lt;='Mapa de férias'!$F$24),AND(AF$144&gt;='Mapa de férias'!$G$24,AF$144&lt;='Mapa de férias'!$H$24),AND(AF$144&gt;='Mapa de férias'!$I$24,AF$144&lt;='Mapa de férias'!$J$24))),"F",""))</f>
        <v/>
      </c>
      <c r="AG160" s="44">
        <f>IF(OR($B160="",AG$144=""),"",IF(AND(NETWORKDAYS(AG$144,AG$144,'Feriados'!$F$7:$F$22)=1,OR(AND(AG$144&gt;='Mapa de férias'!$E$24,AG$144&lt;='Mapa de férias'!$F$24),AND(AG$144&gt;='Mapa de férias'!$G$24,AG$144&lt;='Mapa de férias'!$H$24),AND(AG$144&gt;='Mapa de férias'!$I$24,AG$144&lt;='Mapa de férias'!$J$24))),"F",""))</f>
        <v/>
      </c>
      <c r="AH160" s="45">
        <f>IF($B160="","",COUNTIF(C160:AG160,"F"))</f>
        <v/>
      </c>
    </row>
    <row r="161" ht="15" customHeight="1">
      <c r="A161" s="42" t="n">
        <v>16</v>
      </c>
      <c r="B161" s="43">
        <f>IF('Mapa de férias'!$B$25="","",'Mapa de férias'!$B$25)</f>
        <v/>
      </c>
      <c r="C161" s="44">
        <f>IF(OR($B161="",C$144=""),"",IF(AND(NETWORKDAYS(C$144,C$144,'Feriados'!$F$7:$F$22)=1,OR(AND(C$144&gt;='Mapa de férias'!$E$25,C$144&lt;='Mapa de férias'!$F$25),AND(C$144&gt;='Mapa de férias'!$G$25,C$144&lt;='Mapa de férias'!$H$25),AND(C$144&gt;='Mapa de férias'!$I$25,C$144&lt;='Mapa de férias'!$J$25))),"F",""))</f>
        <v/>
      </c>
      <c r="D161" s="44">
        <f>IF(OR($B161="",D$144=""),"",IF(AND(NETWORKDAYS(D$144,D$144,'Feriados'!$F$7:$F$22)=1,OR(AND(D$144&gt;='Mapa de férias'!$E$25,D$144&lt;='Mapa de férias'!$F$25),AND(D$144&gt;='Mapa de férias'!$G$25,D$144&lt;='Mapa de férias'!$H$25),AND(D$144&gt;='Mapa de férias'!$I$25,D$144&lt;='Mapa de férias'!$J$25))),"F",""))</f>
        <v/>
      </c>
      <c r="E161" s="44">
        <f>IF(OR($B161="",E$144=""),"",IF(AND(NETWORKDAYS(E$144,E$144,'Feriados'!$F$7:$F$22)=1,OR(AND(E$144&gt;='Mapa de férias'!$E$25,E$144&lt;='Mapa de férias'!$F$25),AND(E$144&gt;='Mapa de férias'!$G$25,E$144&lt;='Mapa de férias'!$H$25),AND(E$144&gt;='Mapa de férias'!$I$25,E$144&lt;='Mapa de férias'!$J$25))),"F",""))</f>
        <v/>
      </c>
      <c r="F161" s="44">
        <f>IF(OR($B161="",F$144=""),"",IF(AND(NETWORKDAYS(F$144,F$144,'Feriados'!$F$7:$F$22)=1,OR(AND(F$144&gt;='Mapa de férias'!$E$25,F$144&lt;='Mapa de férias'!$F$25),AND(F$144&gt;='Mapa de férias'!$G$25,F$144&lt;='Mapa de férias'!$H$25),AND(F$144&gt;='Mapa de férias'!$I$25,F$144&lt;='Mapa de férias'!$J$25))),"F",""))</f>
        <v/>
      </c>
      <c r="G161" s="44">
        <f>IF(OR($B161="",G$144=""),"",IF(AND(NETWORKDAYS(G$144,G$144,'Feriados'!$F$7:$F$22)=1,OR(AND(G$144&gt;='Mapa de férias'!$E$25,G$144&lt;='Mapa de férias'!$F$25),AND(G$144&gt;='Mapa de férias'!$G$25,G$144&lt;='Mapa de férias'!$H$25),AND(G$144&gt;='Mapa de férias'!$I$25,G$144&lt;='Mapa de férias'!$J$25))),"F",""))</f>
        <v/>
      </c>
      <c r="H161" s="44">
        <f>IF(OR($B161="",H$144=""),"",IF(AND(NETWORKDAYS(H$144,H$144,'Feriados'!$F$7:$F$22)=1,OR(AND(H$144&gt;='Mapa de férias'!$E$25,H$144&lt;='Mapa de férias'!$F$25),AND(H$144&gt;='Mapa de férias'!$G$25,H$144&lt;='Mapa de férias'!$H$25),AND(H$144&gt;='Mapa de férias'!$I$25,H$144&lt;='Mapa de férias'!$J$25))),"F",""))</f>
        <v/>
      </c>
      <c r="I161" s="44">
        <f>IF(OR($B161="",I$144=""),"",IF(AND(NETWORKDAYS(I$144,I$144,'Feriados'!$F$7:$F$22)=1,OR(AND(I$144&gt;='Mapa de férias'!$E$25,I$144&lt;='Mapa de férias'!$F$25),AND(I$144&gt;='Mapa de férias'!$G$25,I$144&lt;='Mapa de férias'!$H$25),AND(I$144&gt;='Mapa de férias'!$I$25,I$144&lt;='Mapa de férias'!$J$25))),"F",""))</f>
        <v/>
      </c>
      <c r="J161" s="44">
        <f>IF(OR($B161="",J$144=""),"",IF(AND(NETWORKDAYS(J$144,J$144,'Feriados'!$F$7:$F$22)=1,OR(AND(J$144&gt;='Mapa de férias'!$E$25,J$144&lt;='Mapa de férias'!$F$25),AND(J$144&gt;='Mapa de férias'!$G$25,J$144&lt;='Mapa de férias'!$H$25),AND(J$144&gt;='Mapa de férias'!$I$25,J$144&lt;='Mapa de férias'!$J$25))),"F",""))</f>
        <v/>
      </c>
      <c r="K161" s="44">
        <f>IF(OR($B161="",K$144=""),"",IF(AND(NETWORKDAYS(K$144,K$144,'Feriados'!$F$7:$F$22)=1,OR(AND(K$144&gt;='Mapa de férias'!$E$25,K$144&lt;='Mapa de férias'!$F$25),AND(K$144&gt;='Mapa de férias'!$G$25,K$144&lt;='Mapa de férias'!$H$25),AND(K$144&gt;='Mapa de férias'!$I$25,K$144&lt;='Mapa de férias'!$J$25))),"F",""))</f>
        <v/>
      </c>
      <c r="L161" s="44">
        <f>IF(OR($B161="",L$144=""),"",IF(AND(NETWORKDAYS(L$144,L$144,'Feriados'!$F$7:$F$22)=1,OR(AND(L$144&gt;='Mapa de férias'!$E$25,L$144&lt;='Mapa de férias'!$F$25),AND(L$144&gt;='Mapa de férias'!$G$25,L$144&lt;='Mapa de férias'!$H$25),AND(L$144&gt;='Mapa de férias'!$I$25,L$144&lt;='Mapa de férias'!$J$25))),"F",""))</f>
        <v/>
      </c>
      <c r="M161" s="44">
        <f>IF(OR($B161="",M$144=""),"",IF(AND(NETWORKDAYS(M$144,M$144,'Feriados'!$F$7:$F$22)=1,OR(AND(M$144&gt;='Mapa de férias'!$E$25,M$144&lt;='Mapa de férias'!$F$25),AND(M$144&gt;='Mapa de férias'!$G$25,M$144&lt;='Mapa de férias'!$H$25),AND(M$144&gt;='Mapa de férias'!$I$25,M$144&lt;='Mapa de férias'!$J$25))),"F",""))</f>
        <v/>
      </c>
      <c r="N161" s="44">
        <f>IF(OR($B161="",N$144=""),"",IF(AND(NETWORKDAYS(N$144,N$144,'Feriados'!$F$7:$F$22)=1,OR(AND(N$144&gt;='Mapa de férias'!$E$25,N$144&lt;='Mapa de férias'!$F$25),AND(N$144&gt;='Mapa de férias'!$G$25,N$144&lt;='Mapa de férias'!$H$25),AND(N$144&gt;='Mapa de férias'!$I$25,N$144&lt;='Mapa de férias'!$J$25))),"F",""))</f>
        <v/>
      </c>
      <c r="O161" s="44">
        <f>IF(OR($B161="",O$144=""),"",IF(AND(NETWORKDAYS(O$144,O$144,'Feriados'!$F$7:$F$22)=1,OR(AND(O$144&gt;='Mapa de férias'!$E$25,O$144&lt;='Mapa de férias'!$F$25),AND(O$144&gt;='Mapa de férias'!$G$25,O$144&lt;='Mapa de férias'!$H$25),AND(O$144&gt;='Mapa de férias'!$I$25,O$144&lt;='Mapa de férias'!$J$25))),"F",""))</f>
        <v/>
      </c>
      <c r="P161" s="44">
        <f>IF(OR($B161="",P$144=""),"",IF(AND(NETWORKDAYS(P$144,P$144,'Feriados'!$F$7:$F$22)=1,OR(AND(P$144&gt;='Mapa de férias'!$E$25,P$144&lt;='Mapa de férias'!$F$25),AND(P$144&gt;='Mapa de férias'!$G$25,P$144&lt;='Mapa de férias'!$H$25),AND(P$144&gt;='Mapa de férias'!$I$25,P$144&lt;='Mapa de férias'!$J$25))),"F",""))</f>
        <v/>
      </c>
      <c r="Q161" s="44">
        <f>IF(OR($B161="",Q$144=""),"",IF(AND(NETWORKDAYS(Q$144,Q$144,'Feriados'!$F$7:$F$22)=1,OR(AND(Q$144&gt;='Mapa de férias'!$E$25,Q$144&lt;='Mapa de férias'!$F$25),AND(Q$144&gt;='Mapa de férias'!$G$25,Q$144&lt;='Mapa de férias'!$H$25),AND(Q$144&gt;='Mapa de férias'!$I$25,Q$144&lt;='Mapa de férias'!$J$25))),"F",""))</f>
        <v/>
      </c>
      <c r="R161" s="44">
        <f>IF(OR($B161="",R$144=""),"",IF(AND(NETWORKDAYS(R$144,R$144,'Feriados'!$F$7:$F$22)=1,OR(AND(R$144&gt;='Mapa de férias'!$E$25,R$144&lt;='Mapa de férias'!$F$25),AND(R$144&gt;='Mapa de férias'!$G$25,R$144&lt;='Mapa de férias'!$H$25),AND(R$144&gt;='Mapa de férias'!$I$25,R$144&lt;='Mapa de férias'!$J$25))),"F",""))</f>
        <v/>
      </c>
      <c r="S161" s="44">
        <f>IF(OR($B161="",S$144=""),"",IF(AND(NETWORKDAYS(S$144,S$144,'Feriados'!$F$7:$F$22)=1,OR(AND(S$144&gt;='Mapa de férias'!$E$25,S$144&lt;='Mapa de férias'!$F$25),AND(S$144&gt;='Mapa de férias'!$G$25,S$144&lt;='Mapa de férias'!$H$25),AND(S$144&gt;='Mapa de férias'!$I$25,S$144&lt;='Mapa de férias'!$J$25))),"F",""))</f>
        <v/>
      </c>
      <c r="T161" s="44">
        <f>IF(OR($B161="",T$144=""),"",IF(AND(NETWORKDAYS(T$144,T$144,'Feriados'!$F$7:$F$22)=1,OR(AND(T$144&gt;='Mapa de férias'!$E$25,T$144&lt;='Mapa de férias'!$F$25),AND(T$144&gt;='Mapa de férias'!$G$25,T$144&lt;='Mapa de férias'!$H$25),AND(T$144&gt;='Mapa de férias'!$I$25,T$144&lt;='Mapa de férias'!$J$25))),"F",""))</f>
        <v/>
      </c>
      <c r="U161" s="44">
        <f>IF(OR($B161="",U$144=""),"",IF(AND(NETWORKDAYS(U$144,U$144,'Feriados'!$F$7:$F$22)=1,OR(AND(U$144&gt;='Mapa de férias'!$E$25,U$144&lt;='Mapa de férias'!$F$25),AND(U$144&gt;='Mapa de férias'!$G$25,U$144&lt;='Mapa de férias'!$H$25),AND(U$144&gt;='Mapa de férias'!$I$25,U$144&lt;='Mapa de férias'!$J$25))),"F",""))</f>
        <v/>
      </c>
      <c r="V161" s="44">
        <f>IF(OR($B161="",V$144=""),"",IF(AND(NETWORKDAYS(V$144,V$144,'Feriados'!$F$7:$F$22)=1,OR(AND(V$144&gt;='Mapa de férias'!$E$25,V$144&lt;='Mapa de férias'!$F$25),AND(V$144&gt;='Mapa de férias'!$G$25,V$144&lt;='Mapa de férias'!$H$25),AND(V$144&gt;='Mapa de férias'!$I$25,V$144&lt;='Mapa de férias'!$J$25))),"F",""))</f>
        <v/>
      </c>
      <c r="W161" s="44">
        <f>IF(OR($B161="",W$144=""),"",IF(AND(NETWORKDAYS(W$144,W$144,'Feriados'!$F$7:$F$22)=1,OR(AND(W$144&gt;='Mapa de férias'!$E$25,W$144&lt;='Mapa de férias'!$F$25),AND(W$144&gt;='Mapa de férias'!$G$25,W$144&lt;='Mapa de férias'!$H$25),AND(W$144&gt;='Mapa de férias'!$I$25,W$144&lt;='Mapa de férias'!$J$25))),"F",""))</f>
        <v/>
      </c>
      <c r="X161" s="44">
        <f>IF(OR($B161="",X$144=""),"",IF(AND(NETWORKDAYS(X$144,X$144,'Feriados'!$F$7:$F$22)=1,OR(AND(X$144&gt;='Mapa de férias'!$E$25,X$144&lt;='Mapa de férias'!$F$25),AND(X$144&gt;='Mapa de férias'!$G$25,X$144&lt;='Mapa de férias'!$H$25),AND(X$144&gt;='Mapa de férias'!$I$25,X$144&lt;='Mapa de férias'!$J$25))),"F",""))</f>
        <v/>
      </c>
      <c r="Y161" s="44">
        <f>IF(OR($B161="",Y$144=""),"",IF(AND(NETWORKDAYS(Y$144,Y$144,'Feriados'!$F$7:$F$22)=1,OR(AND(Y$144&gt;='Mapa de férias'!$E$25,Y$144&lt;='Mapa de férias'!$F$25),AND(Y$144&gt;='Mapa de férias'!$G$25,Y$144&lt;='Mapa de férias'!$H$25),AND(Y$144&gt;='Mapa de férias'!$I$25,Y$144&lt;='Mapa de férias'!$J$25))),"F",""))</f>
        <v/>
      </c>
      <c r="Z161" s="44">
        <f>IF(OR($B161="",Z$144=""),"",IF(AND(NETWORKDAYS(Z$144,Z$144,'Feriados'!$F$7:$F$22)=1,OR(AND(Z$144&gt;='Mapa de férias'!$E$25,Z$144&lt;='Mapa de férias'!$F$25),AND(Z$144&gt;='Mapa de férias'!$G$25,Z$144&lt;='Mapa de férias'!$H$25),AND(Z$144&gt;='Mapa de férias'!$I$25,Z$144&lt;='Mapa de férias'!$J$25))),"F",""))</f>
        <v/>
      </c>
      <c r="AA161" s="44">
        <f>IF(OR($B161="",AA$144=""),"",IF(AND(NETWORKDAYS(AA$144,AA$144,'Feriados'!$F$7:$F$22)=1,OR(AND(AA$144&gt;='Mapa de férias'!$E$25,AA$144&lt;='Mapa de férias'!$F$25),AND(AA$144&gt;='Mapa de férias'!$G$25,AA$144&lt;='Mapa de férias'!$H$25),AND(AA$144&gt;='Mapa de férias'!$I$25,AA$144&lt;='Mapa de férias'!$J$25))),"F",""))</f>
        <v/>
      </c>
      <c r="AB161" s="44">
        <f>IF(OR($B161="",AB$144=""),"",IF(AND(NETWORKDAYS(AB$144,AB$144,'Feriados'!$F$7:$F$22)=1,OR(AND(AB$144&gt;='Mapa de férias'!$E$25,AB$144&lt;='Mapa de férias'!$F$25),AND(AB$144&gt;='Mapa de férias'!$G$25,AB$144&lt;='Mapa de férias'!$H$25),AND(AB$144&gt;='Mapa de férias'!$I$25,AB$144&lt;='Mapa de férias'!$J$25))),"F",""))</f>
        <v/>
      </c>
      <c r="AC161" s="44">
        <f>IF(OR($B161="",AC$144=""),"",IF(AND(NETWORKDAYS(AC$144,AC$144,'Feriados'!$F$7:$F$22)=1,OR(AND(AC$144&gt;='Mapa de férias'!$E$25,AC$144&lt;='Mapa de férias'!$F$25),AND(AC$144&gt;='Mapa de férias'!$G$25,AC$144&lt;='Mapa de férias'!$H$25),AND(AC$144&gt;='Mapa de férias'!$I$25,AC$144&lt;='Mapa de férias'!$J$25))),"F",""))</f>
        <v/>
      </c>
      <c r="AD161" s="44">
        <f>IF(OR($B161="",AD$144=""),"",IF(AND(NETWORKDAYS(AD$144,AD$144,'Feriados'!$F$7:$F$22)=1,OR(AND(AD$144&gt;='Mapa de férias'!$E$25,AD$144&lt;='Mapa de férias'!$F$25),AND(AD$144&gt;='Mapa de férias'!$G$25,AD$144&lt;='Mapa de férias'!$H$25),AND(AD$144&gt;='Mapa de férias'!$I$25,AD$144&lt;='Mapa de férias'!$J$25))),"F",""))</f>
        <v/>
      </c>
      <c r="AE161" s="44">
        <f>IF(OR($B161="",AE$144=""),"",IF(AND(NETWORKDAYS(AE$144,AE$144,'Feriados'!$F$7:$F$22)=1,OR(AND(AE$144&gt;='Mapa de férias'!$E$25,AE$144&lt;='Mapa de férias'!$F$25),AND(AE$144&gt;='Mapa de férias'!$G$25,AE$144&lt;='Mapa de férias'!$H$25),AND(AE$144&gt;='Mapa de férias'!$I$25,AE$144&lt;='Mapa de férias'!$J$25))),"F",""))</f>
        <v/>
      </c>
      <c r="AF161" s="44">
        <f>IF(OR($B161="",AF$144=""),"",IF(AND(NETWORKDAYS(AF$144,AF$144,'Feriados'!$F$7:$F$22)=1,OR(AND(AF$144&gt;='Mapa de férias'!$E$25,AF$144&lt;='Mapa de férias'!$F$25),AND(AF$144&gt;='Mapa de férias'!$G$25,AF$144&lt;='Mapa de férias'!$H$25),AND(AF$144&gt;='Mapa de férias'!$I$25,AF$144&lt;='Mapa de férias'!$J$25))),"F",""))</f>
        <v/>
      </c>
      <c r="AG161" s="44">
        <f>IF(OR($B161="",AG$144=""),"",IF(AND(NETWORKDAYS(AG$144,AG$144,'Feriados'!$F$7:$F$22)=1,OR(AND(AG$144&gt;='Mapa de férias'!$E$25,AG$144&lt;='Mapa de férias'!$F$25),AND(AG$144&gt;='Mapa de férias'!$G$25,AG$144&lt;='Mapa de férias'!$H$25),AND(AG$144&gt;='Mapa de férias'!$I$25,AG$144&lt;='Mapa de férias'!$J$25))),"F",""))</f>
        <v/>
      </c>
      <c r="AH161" s="45">
        <f>IF($B161="","",COUNTIF(C161:AG161,"F"))</f>
        <v/>
      </c>
    </row>
    <row r="162" ht="15" customHeight="1">
      <c r="A162" s="42" t="n">
        <v>17</v>
      </c>
      <c r="B162" s="43">
        <f>IF('Mapa de férias'!$B$26="","",'Mapa de férias'!$B$26)</f>
        <v/>
      </c>
      <c r="C162" s="44">
        <f>IF(OR($B162="",C$144=""),"",IF(AND(NETWORKDAYS(C$144,C$144,'Feriados'!$F$7:$F$22)=1,OR(AND(C$144&gt;='Mapa de férias'!$E$26,C$144&lt;='Mapa de férias'!$F$26),AND(C$144&gt;='Mapa de férias'!$G$26,C$144&lt;='Mapa de férias'!$H$26),AND(C$144&gt;='Mapa de férias'!$I$26,C$144&lt;='Mapa de férias'!$J$26))),"F",""))</f>
        <v/>
      </c>
      <c r="D162" s="44">
        <f>IF(OR($B162="",D$144=""),"",IF(AND(NETWORKDAYS(D$144,D$144,'Feriados'!$F$7:$F$22)=1,OR(AND(D$144&gt;='Mapa de férias'!$E$26,D$144&lt;='Mapa de férias'!$F$26),AND(D$144&gt;='Mapa de férias'!$G$26,D$144&lt;='Mapa de férias'!$H$26),AND(D$144&gt;='Mapa de férias'!$I$26,D$144&lt;='Mapa de férias'!$J$26))),"F",""))</f>
        <v/>
      </c>
      <c r="E162" s="44">
        <f>IF(OR($B162="",E$144=""),"",IF(AND(NETWORKDAYS(E$144,E$144,'Feriados'!$F$7:$F$22)=1,OR(AND(E$144&gt;='Mapa de férias'!$E$26,E$144&lt;='Mapa de férias'!$F$26),AND(E$144&gt;='Mapa de férias'!$G$26,E$144&lt;='Mapa de férias'!$H$26),AND(E$144&gt;='Mapa de férias'!$I$26,E$144&lt;='Mapa de férias'!$J$26))),"F",""))</f>
        <v/>
      </c>
      <c r="F162" s="44">
        <f>IF(OR($B162="",F$144=""),"",IF(AND(NETWORKDAYS(F$144,F$144,'Feriados'!$F$7:$F$22)=1,OR(AND(F$144&gt;='Mapa de férias'!$E$26,F$144&lt;='Mapa de férias'!$F$26),AND(F$144&gt;='Mapa de férias'!$G$26,F$144&lt;='Mapa de férias'!$H$26),AND(F$144&gt;='Mapa de férias'!$I$26,F$144&lt;='Mapa de férias'!$J$26))),"F",""))</f>
        <v/>
      </c>
      <c r="G162" s="44">
        <f>IF(OR($B162="",G$144=""),"",IF(AND(NETWORKDAYS(G$144,G$144,'Feriados'!$F$7:$F$22)=1,OR(AND(G$144&gt;='Mapa de férias'!$E$26,G$144&lt;='Mapa de férias'!$F$26),AND(G$144&gt;='Mapa de férias'!$G$26,G$144&lt;='Mapa de férias'!$H$26),AND(G$144&gt;='Mapa de férias'!$I$26,G$144&lt;='Mapa de férias'!$J$26))),"F",""))</f>
        <v/>
      </c>
      <c r="H162" s="44">
        <f>IF(OR($B162="",H$144=""),"",IF(AND(NETWORKDAYS(H$144,H$144,'Feriados'!$F$7:$F$22)=1,OR(AND(H$144&gt;='Mapa de férias'!$E$26,H$144&lt;='Mapa de férias'!$F$26),AND(H$144&gt;='Mapa de férias'!$G$26,H$144&lt;='Mapa de férias'!$H$26),AND(H$144&gt;='Mapa de férias'!$I$26,H$144&lt;='Mapa de férias'!$J$26))),"F",""))</f>
        <v/>
      </c>
      <c r="I162" s="44">
        <f>IF(OR($B162="",I$144=""),"",IF(AND(NETWORKDAYS(I$144,I$144,'Feriados'!$F$7:$F$22)=1,OR(AND(I$144&gt;='Mapa de férias'!$E$26,I$144&lt;='Mapa de férias'!$F$26),AND(I$144&gt;='Mapa de férias'!$G$26,I$144&lt;='Mapa de férias'!$H$26),AND(I$144&gt;='Mapa de férias'!$I$26,I$144&lt;='Mapa de férias'!$J$26))),"F",""))</f>
        <v/>
      </c>
      <c r="J162" s="44">
        <f>IF(OR($B162="",J$144=""),"",IF(AND(NETWORKDAYS(J$144,J$144,'Feriados'!$F$7:$F$22)=1,OR(AND(J$144&gt;='Mapa de férias'!$E$26,J$144&lt;='Mapa de férias'!$F$26),AND(J$144&gt;='Mapa de férias'!$G$26,J$144&lt;='Mapa de férias'!$H$26),AND(J$144&gt;='Mapa de férias'!$I$26,J$144&lt;='Mapa de férias'!$J$26))),"F",""))</f>
        <v/>
      </c>
      <c r="K162" s="44">
        <f>IF(OR($B162="",K$144=""),"",IF(AND(NETWORKDAYS(K$144,K$144,'Feriados'!$F$7:$F$22)=1,OR(AND(K$144&gt;='Mapa de férias'!$E$26,K$144&lt;='Mapa de férias'!$F$26),AND(K$144&gt;='Mapa de férias'!$G$26,K$144&lt;='Mapa de férias'!$H$26),AND(K$144&gt;='Mapa de férias'!$I$26,K$144&lt;='Mapa de férias'!$J$26))),"F",""))</f>
        <v/>
      </c>
      <c r="L162" s="44">
        <f>IF(OR($B162="",L$144=""),"",IF(AND(NETWORKDAYS(L$144,L$144,'Feriados'!$F$7:$F$22)=1,OR(AND(L$144&gt;='Mapa de férias'!$E$26,L$144&lt;='Mapa de férias'!$F$26),AND(L$144&gt;='Mapa de férias'!$G$26,L$144&lt;='Mapa de férias'!$H$26),AND(L$144&gt;='Mapa de férias'!$I$26,L$144&lt;='Mapa de férias'!$J$26))),"F",""))</f>
        <v/>
      </c>
      <c r="M162" s="44">
        <f>IF(OR($B162="",M$144=""),"",IF(AND(NETWORKDAYS(M$144,M$144,'Feriados'!$F$7:$F$22)=1,OR(AND(M$144&gt;='Mapa de férias'!$E$26,M$144&lt;='Mapa de férias'!$F$26),AND(M$144&gt;='Mapa de férias'!$G$26,M$144&lt;='Mapa de férias'!$H$26),AND(M$144&gt;='Mapa de férias'!$I$26,M$144&lt;='Mapa de férias'!$J$26))),"F",""))</f>
        <v/>
      </c>
      <c r="N162" s="44">
        <f>IF(OR($B162="",N$144=""),"",IF(AND(NETWORKDAYS(N$144,N$144,'Feriados'!$F$7:$F$22)=1,OR(AND(N$144&gt;='Mapa de férias'!$E$26,N$144&lt;='Mapa de férias'!$F$26),AND(N$144&gt;='Mapa de férias'!$G$26,N$144&lt;='Mapa de férias'!$H$26),AND(N$144&gt;='Mapa de férias'!$I$26,N$144&lt;='Mapa de férias'!$J$26))),"F",""))</f>
        <v/>
      </c>
      <c r="O162" s="44">
        <f>IF(OR($B162="",O$144=""),"",IF(AND(NETWORKDAYS(O$144,O$144,'Feriados'!$F$7:$F$22)=1,OR(AND(O$144&gt;='Mapa de férias'!$E$26,O$144&lt;='Mapa de férias'!$F$26),AND(O$144&gt;='Mapa de férias'!$G$26,O$144&lt;='Mapa de férias'!$H$26),AND(O$144&gt;='Mapa de férias'!$I$26,O$144&lt;='Mapa de férias'!$J$26))),"F",""))</f>
        <v/>
      </c>
      <c r="P162" s="44">
        <f>IF(OR($B162="",P$144=""),"",IF(AND(NETWORKDAYS(P$144,P$144,'Feriados'!$F$7:$F$22)=1,OR(AND(P$144&gt;='Mapa de férias'!$E$26,P$144&lt;='Mapa de férias'!$F$26),AND(P$144&gt;='Mapa de férias'!$G$26,P$144&lt;='Mapa de férias'!$H$26),AND(P$144&gt;='Mapa de férias'!$I$26,P$144&lt;='Mapa de férias'!$J$26))),"F",""))</f>
        <v/>
      </c>
      <c r="Q162" s="44">
        <f>IF(OR($B162="",Q$144=""),"",IF(AND(NETWORKDAYS(Q$144,Q$144,'Feriados'!$F$7:$F$22)=1,OR(AND(Q$144&gt;='Mapa de férias'!$E$26,Q$144&lt;='Mapa de férias'!$F$26),AND(Q$144&gt;='Mapa de férias'!$G$26,Q$144&lt;='Mapa de férias'!$H$26),AND(Q$144&gt;='Mapa de férias'!$I$26,Q$144&lt;='Mapa de férias'!$J$26))),"F",""))</f>
        <v/>
      </c>
      <c r="R162" s="44">
        <f>IF(OR($B162="",R$144=""),"",IF(AND(NETWORKDAYS(R$144,R$144,'Feriados'!$F$7:$F$22)=1,OR(AND(R$144&gt;='Mapa de férias'!$E$26,R$144&lt;='Mapa de férias'!$F$26),AND(R$144&gt;='Mapa de férias'!$G$26,R$144&lt;='Mapa de férias'!$H$26),AND(R$144&gt;='Mapa de férias'!$I$26,R$144&lt;='Mapa de férias'!$J$26))),"F",""))</f>
        <v/>
      </c>
      <c r="S162" s="44">
        <f>IF(OR($B162="",S$144=""),"",IF(AND(NETWORKDAYS(S$144,S$144,'Feriados'!$F$7:$F$22)=1,OR(AND(S$144&gt;='Mapa de férias'!$E$26,S$144&lt;='Mapa de férias'!$F$26),AND(S$144&gt;='Mapa de férias'!$G$26,S$144&lt;='Mapa de férias'!$H$26),AND(S$144&gt;='Mapa de férias'!$I$26,S$144&lt;='Mapa de férias'!$J$26))),"F",""))</f>
        <v/>
      </c>
      <c r="T162" s="44">
        <f>IF(OR($B162="",T$144=""),"",IF(AND(NETWORKDAYS(T$144,T$144,'Feriados'!$F$7:$F$22)=1,OR(AND(T$144&gt;='Mapa de férias'!$E$26,T$144&lt;='Mapa de férias'!$F$26),AND(T$144&gt;='Mapa de férias'!$G$26,T$144&lt;='Mapa de férias'!$H$26),AND(T$144&gt;='Mapa de férias'!$I$26,T$144&lt;='Mapa de férias'!$J$26))),"F",""))</f>
        <v/>
      </c>
      <c r="U162" s="44">
        <f>IF(OR($B162="",U$144=""),"",IF(AND(NETWORKDAYS(U$144,U$144,'Feriados'!$F$7:$F$22)=1,OR(AND(U$144&gt;='Mapa de férias'!$E$26,U$144&lt;='Mapa de férias'!$F$26),AND(U$144&gt;='Mapa de férias'!$G$26,U$144&lt;='Mapa de férias'!$H$26),AND(U$144&gt;='Mapa de férias'!$I$26,U$144&lt;='Mapa de férias'!$J$26))),"F",""))</f>
        <v/>
      </c>
      <c r="V162" s="44">
        <f>IF(OR($B162="",V$144=""),"",IF(AND(NETWORKDAYS(V$144,V$144,'Feriados'!$F$7:$F$22)=1,OR(AND(V$144&gt;='Mapa de férias'!$E$26,V$144&lt;='Mapa de férias'!$F$26),AND(V$144&gt;='Mapa de férias'!$G$26,V$144&lt;='Mapa de férias'!$H$26),AND(V$144&gt;='Mapa de férias'!$I$26,V$144&lt;='Mapa de férias'!$J$26))),"F",""))</f>
        <v/>
      </c>
      <c r="W162" s="44">
        <f>IF(OR($B162="",W$144=""),"",IF(AND(NETWORKDAYS(W$144,W$144,'Feriados'!$F$7:$F$22)=1,OR(AND(W$144&gt;='Mapa de férias'!$E$26,W$144&lt;='Mapa de férias'!$F$26),AND(W$144&gt;='Mapa de férias'!$G$26,W$144&lt;='Mapa de férias'!$H$26),AND(W$144&gt;='Mapa de férias'!$I$26,W$144&lt;='Mapa de férias'!$J$26))),"F",""))</f>
        <v/>
      </c>
      <c r="X162" s="44">
        <f>IF(OR($B162="",X$144=""),"",IF(AND(NETWORKDAYS(X$144,X$144,'Feriados'!$F$7:$F$22)=1,OR(AND(X$144&gt;='Mapa de férias'!$E$26,X$144&lt;='Mapa de férias'!$F$26),AND(X$144&gt;='Mapa de férias'!$G$26,X$144&lt;='Mapa de férias'!$H$26),AND(X$144&gt;='Mapa de férias'!$I$26,X$144&lt;='Mapa de férias'!$J$26))),"F",""))</f>
        <v/>
      </c>
      <c r="Y162" s="44">
        <f>IF(OR($B162="",Y$144=""),"",IF(AND(NETWORKDAYS(Y$144,Y$144,'Feriados'!$F$7:$F$22)=1,OR(AND(Y$144&gt;='Mapa de férias'!$E$26,Y$144&lt;='Mapa de férias'!$F$26),AND(Y$144&gt;='Mapa de férias'!$G$26,Y$144&lt;='Mapa de férias'!$H$26),AND(Y$144&gt;='Mapa de férias'!$I$26,Y$144&lt;='Mapa de férias'!$J$26))),"F",""))</f>
        <v/>
      </c>
      <c r="Z162" s="44">
        <f>IF(OR($B162="",Z$144=""),"",IF(AND(NETWORKDAYS(Z$144,Z$144,'Feriados'!$F$7:$F$22)=1,OR(AND(Z$144&gt;='Mapa de férias'!$E$26,Z$144&lt;='Mapa de férias'!$F$26),AND(Z$144&gt;='Mapa de férias'!$G$26,Z$144&lt;='Mapa de férias'!$H$26),AND(Z$144&gt;='Mapa de férias'!$I$26,Z$144&lt;='Mapa de férias'!$J$26))),"F",""))</f>
        <v/>
      </c>
      <c r="AA162" s="44">
        <f>IF(OR($B162="",AA$144=""),"",IF(AND(NETWORKDAYS(AA$144,AA$144,'Feriados'!$F$7:$F$22)=1,OR(AND(AA$144&gt;='Mapa de férias'!$E$26,AA$144&lt;='Mapa de férias'!$F$26),AND(AA$144&gt;='Mapa de férias'!$G$26,AA$144&lt;='Mapa de férias'!$H$26),AND(AA$144&gt;='Mapa de férias'!$I$26,AA$144&lt;='Mapa de férias'!$J$26))),"F",""))</f>
        <v/>
      </c>
      <c r="AB162" s="44">
        <f>IF(OR($B162="",AB$144=""),"",IF(AND(NETWORKDAYS(AB$144,AB$144,'Feriados'!$F$7:$F$22)=1,OR(AND(AB$144&gt;='Mapa de férias'!$E$26,AB$144&lt;='Mapa de férias'!$F$26),AND(AB$144&gt;='Mapa de férias'!$G$26,AB$144&lt;='Mapa de férias'!$H$26),AND(AB$144&gt;='Mapa de férias'!$I$26,AB$144&lt;='Mapa de férias'!$J$26))),"F",""))</f>
        <v/>
      </c>
      <c r="AC162" s="44">
        <f>IF(OR($B162="",AC$144=""),"",IF(AND(NETWORKDAYS(AC$144,AC$144,'Feriados'!$F$7:$F$22)=1,OR(AND(AC$144&gt;='Mapa de férias'!$E$26,AC$144&lt;='Mapa de férias'!$F$26),AND(AC$144&gt;='Mapa de férias'!$G$26,AC$144&lt;='Mapa de férias'!$H$26),AND(AC$144&gt;='Mapa de férias'!$I$26,AC$144&lt;='Mapa de férias'!$J$26))),"F",""))</f>
        <v/>
      </c>
      <c r="AD162" s="44">
        <f>IF(OR($B162="",AD$144=""),"",IF(AND(NETWORKDAYS(AD$144,AD$144,'Feriados'!$F$7:$F$22)=1,OR(AND(AD$144&gt;='Mapa de férias'!$E$26,AD$144&lt;='Mapa de férias'!$F$26),AND(AD$144&gt;='Mapa de férias'!$G$26,AD$144&lt;='Mapa de férias'!$H$26),AND(AD$144&gt;='Mapa de férias'!$I$26,AD$144&lt;='Mapa de férias'!$J$26))),"F",""))</f>
        <v/>
      </c>
      <c r="AE162" s="44">
        <f>IF(OR($B162="",AE$144=""),"",IF(AND(NETWORKDAYS(AE$144,AE$144,'Feriados'!$F$7:$F$22)=1,OR(AND(AE$144&gt;='Mapa de férias'!$E$26,AE$144&lt;='Mapa de férias'!$F$26),AND(AE$144&gt;='Mapa de férias'!$G$26,AE$144&lt;='Mapa de férias'!$H$26),AND(AE$144&gt;='Mapa de férias'!$I$26,AE$144&lt;='Mapa de férias'!$J$26))),"F",""))</f>
        <v/>
      </c>
      <c r="AF162" s="44">
        <f>IF(OR($B162="",AF$144=""),"",IF(AND(NETWORKDAYS(AF$144,AF$144,'Feriados'!$F$7:$F$22)=1,OR(AND(AF$144&gt;='Mapa de férias'!$E$26,AF$144&lt;='Mapa de férias'!$F$26),AND(AF$144&gt;='Mapa de férias'!$G$26,AF$144&lt;='Mapa de férias'!$H$26),AND(AF$144&gt;='Mapa de férias'!$I$26,AF$144&lt;='Mapa de férias'!$J$26))),"F",""))</f>
        <v/>
      </c>
      <c r="AG162" s="44">
        <f>IF(OR($B162="",AG$144=""),"",IF(AND(NETWORKDAYS(AG$144,AG$144,'Feriados'!$F$7:$F$22)=1,OR(AND(AG$144&gt;='Mapa de férias'!$E$26,AG$144&lt;='Mapa de férias'!$F$26),AND(AG$144&gt;='Mapa de férias'!$G$26,AG$144&lt;='Mapa de férias'!$H$26),AND(AG$144&gt;='Mapa de férias'!$I$26,AG$144&lt;='Mapa de férias'!$J$26))),"F",""))</f>
        <v/>
      </c>
      <c r="AH162" s="45">
        <f>IF($B162="","",COUNTIF(C162:AG162,"F"))</f>
        <v/>
      </c>
    </row>
    <row r="163" ht="15" customHeight="1">
      <c r="A163" s="42" t="n">
        <v>18</v>
      </c>
      <c r="B163" s="43">
        <f>IF('Mapa de férias'!$B$27="","",'Mapa de férias'!$B$27)</f>
        <v/>
      </c>
      <c r="C163" s="44">
        <f>IF(OR($B163="",C$144=""),"",IF(AND(NETWORKDAYS(C$144,C$144,'Feriados'!$F$7:$F$22)=1,OR(AND(C$144&gt;='Mapa de férias'!$E$27,C$144&lt;='Mapa de férias'!$F$27),AND(C$144&gt;='Mapa de férias'!$G$27,C$144&lt;='Mapa de férias'!$H$27),AND(C$144&gt;='Mapa de férias'!$I$27,C$144&lt;='Mapa de férias'!$J$27))),"F",""))</f>
        <v/>
      </c>
      <c r="D163" s="44">
        <f>IF(OR($B163="",D$144=""),"",IF(AND(NETWORKDAYS(D$144,D$144,'Feriados'!$F$7:$F$22)=1,OR(AND(D$144&gt;='Mapa de férias'!$E$27,D$144&lt;='Mapa de férias'!$F$27),AND(D$144&gt;='Mapa de férias'!$G$27,D$144&lt;='Mapa de férias'!$H$27),AND(D$144&gt;='Mapa de férias'!$I$27,D$144&lt;='Mapa de férias'!$J$27))),"F",""))</f>
        <v/>
      </c>
      <c r="E163" s="44">
        <f>IF(OR($B163="",E$144=""),"",IF(AND(NETWORKDAYS(E$144,E$144,'Feriados'!$F$7:$F$22)=1,OR(AND(E$144&gt;='Mapa de férias'!$E$27,E$144&lt;='Mapa de férias'!$F$27),AND(E$144&gt;='Mapa de férias'!$G$27,E$144&lt;='Mapa de férias'!$H$27),AND(E$144&gt;='Mapa de férias'!$I$27,E$144&lt;='Mapa de férias'!$J$27))),"F",""))</f>
        <v/>
      </c>
      <c r="F163" s="44">
        <f>IF(OR($B163="",F$144=""),"",IF(AND(NETWORKDAYS(F$144,F$144,'Feriados'!$F$7:$F$22)=1,OR(AND(F$144&gt;='Mapa de férias'!$E$27,F$144&lt;='Mapa de férias'!$F$27),AND(F$144&gt;='Mapa de férias'!$G$27,F$144&lt;='Mapa de férias'!$H$27),AND(F$144&gt;='Mapa de férias'!$I$27,F$144&lt;='Mapa de férias'!$J$27))),"F",""))</f>
        <v/>
      </c>
      <c r="G163" s="44">
        <f>IF(OR($B163="",G$144=""),"",IF(AND(NETWORKDAYS(G$144,G$144,'Feriados'!$F$7:$F$22)=1,OR(AND(G$144&gt;='Mapa de férias'!$E$27,G$144&lt;='Mapa de férias'!$F$27),AND(G$144&gt;='Mapa de férias'!$G$27,G$144&lt;='Mapa de férias'!$H$27),AND(G$144&gt;='Mapa de férias'!$I$27,G$144&lt;='Mapa de férias'!$J$27))),"F",""))</f>
        <v/>
      </c>
      <c r="H163" s="44">
        <f>IF(OR($B163="",H$144=""),"",IF(AND(NETWORKDAYS(H$144,H$144,'Feriados'!$F$7:$F$22)=1,OR(AND(H$144&gt;='Mapa de férias'!$E$27,H$144&lt;='Mapa de férias'!$F$27),AND(H$144&gt;='Mapa de férias'!$G$27,H$144&lt;='Mapa de férias'!$H$27),AND(H$144&gt;='Mapa de férias'!$I$27,H$144&lt;='Mapa de férias'!$J$27))),"F",""))</f>
        <v/>
      </c>
      <c r="I163" s="44">
        <f>IF(OR($B163="",I$144=""),"",IF(AND(NETWORKDAYS(I$144,I$144,'Feriados'!$F$7:$F$22)=1,OR(AND(I$144&gt;='Mapa de férias'!$E$27,I$144&lt;='Mapa de férias'!$F$27),AND(I$144&gt;='Mapa de férias'!$G$27,I$144&lt;='Mapa de férias'!$H$27),AND(I$144&gt;='Mapa de férias'!$I$27,I$144&lt;='Mapa de férias'!$J$27))),"F",""))</f>
        <v/>
      </c>
      <c r="J163" s="44">
        <f>IF(OR($B163="",J$144=""),"",IF(AND(NETWORKDAYS(J$144,J$144,'Feriados'!$F$7:$F$22)=1,OR(AND(J$144&gt;='Mapa de férias'!$E$27,J$144&lt;='Mapa de férias'!$F$27),AND(J$144&gt;='Mapa de férias'!$G$27,J$144&lt;='Mapa de férias'!$H$27),AND(J$144&gt;='Mapa de férias'!$I$27,J$144&lt;='Mapa de férias'!$J$27))),"F",""))</f>
        <v/>
      </c>
      <c r="K163" s="44">
        <f>IF(OR($B163="",K$144=""),"",IF(AND(NETWORKDAYS(K$144,K$144,'Feriados'!$F$7:$F$22)=1,OR(AND(K$144&gt;='Mapa de férias'!$E$27,K$144&lt;='Mapa de férias'!$F$27),AND(K$144&gt;='Mapa de férias'!$G$27,K$144&lt;='Mapa de férias'!$H$27),AND(K$144&gt;='Mapa de férias'!$I$27,K$144&lt;='Mapa de férias'!$J$27))),"F",""))</f>
        <v/>
      </c>
      <c r="L163" s="44">
        <f>IF(OR($B163="",L$144=""),"",IF(AND(NETWORKDAYS(L$144,L$144,'Feriados'!$F$7:$F$22)=1,OR(AND(L$144&gt;='Mapa de férias'!$E$27,L$144&lt;='Mapa de férias'!$F$27),AND(L$144&gt;='Mapa de férias'!$G$27,L$144&lt;='Mapa de férias'!$H$27),AND(L$144&gt;='Mapa de férias'!$I$27,L$144&lt;='Mapa de férias'!$J$27))),"F",""))</f>
        <v/>
      </c>
      <c r="M163" s="44">
        <f>IF(OR($B163="",M$144=""),"",IF(AND(NETWORKDAYS(M$144,M$144,'Feriados'!$F$7:$F$22)=1,OR(AND(M$144&gt;='Mapa de férias'!$E$27,M$144&lt;='Mapa de férias'!$F$27),AND(M$144&gt;='Mapa de férias'!$G$27,M$144&lt;='Mapa de férias'!$H$27),AND(M$144&gt;='Mapa de férias'!$I$27,M$144&lt;='Mapa de férias'!$J$27))),"F",""))</f>
        <v/>
      </c>
      <c r="N163" s="44">
        <f>IF(OR($B163="",N$144=""),"",IF(AND(NETWORKDAYS(N$144,N$144,'Feriados'!$F$7:$F$22)=1,OR(AND(N$144&gt;='Mapa de férias'!$E$27,N$144&lt;='Mapa de férias'!$F$27),AND(N$144&gt;='Mapa de férias'!$G$27,N$144&lt;='Mapa de férias'!$H$27),AND(N$144&gt;='Mapa de férias'!$I$27,N$144&lt;='Mapa de férias'!$J$27))),"F",""))</f>
        <v/>
      </c>
      <c r="O163" s="44">
        <f>IF(OR($B163="",O$144=""),"",IF(AND(NETWORKDAYS(O$144,O$144,'Feriados'!$F$7:$F$22)=1,OR(AND(O$144&gt;='Mapa de férias'!$E$27,O$144&lt;='Mapa de férias'!$F$27),AND(O$144&gt;='Mapa de férias'!$G$27,O$144&lt;='Mapa de férias'!$H$27),AND(O$144&gt;='Mapa de férias'!$I$27,O$144&lt;='Mapa de férias'!$J$27))),"F",""))</f>
        <v/>
      </c>
      <c r="P163" s="44">
        <f>IF(OR($B163="",P$144=""),"",IF(AND(NETWORKDAYS(P$144,P$144,'Feriados'!$F$7:$F$22)=1,OR(AND(P$144&gt;='Mapa de férias'!$E$27,P$144&lt;='Mapa de férias'!$F$27),AND(P$144&gt;='Mapa de férias'!$G$27,P$144&lt;='Mapa de férias'!$H$27),AND(P$144&gt;='Mapa de férias'!$I$27,P$144&lt;='Mapa de férias'!$J$27))),"F",""))</f>
        <v/>
      </c>
      <c r="Q163" s="44">
        <f>IF(OR($B163="",Q$144=""),"",IF(AND(NETWORKDAYS(Q$144,Q$144,'Feriados'!$F$7:$F$22)=1,OR(AND(Q$144&gt;='Mapa de férias'!$E$27,Q$144&lt;='Mapa de férias'!$F$27),AND(Q$144&gt;='Mapa de férias'!$G$27,Q$144&lt;='Mapa de férias'!$H$27),AND(Q$144&gt;='Mapa de férias'!$I$27,Q$144&lt;='Mapa de férias'!$J$27))),"F",""))</f>
        <v/>
      </c>
      <c r="R163" s="44">
        <f>IF(OR($B163="",R$144=""),"",IF(AND(NETWORKDAYS(R$144,R$144,'Feriados'!$F$7:$F$22)=1,OR(AND(R$144&gt;='Mapa de férias'!$E$27,R$144&lt;='Mapa de férias'!$F$27),AND(R$144&gt;='Mapa de férias'!$G$27,R$144&lt;='Mapa de férias'!$H$27),AND(R$144&gt;='Mapa de férias'!$I$27,R$144&lt;='Mapa de férias'!$J$27))),"F",""))</f>
        <v/>
      </c>
      <c r="S163" s="44">
        <f>IF(OR($B163="",S$144=""),"",IF(AND(NETWORKDAYS(S$144,S$144,'Feriados'!$F$7:$F$22)=1,OR(AND(S$144&gt;='Mapa de férias'!$E$27,S$144&lt;='Mapa de férias'!$F$27),AND(S$144&gt;='Mapa de férias'!$G$27,S$144&lt;='Mapa de férias'!$H$27),AND(S$144&gt;='Mapa de férias'!$I$27,S$144&lt;='Mapa de férias'!$J$27))),"F",""))</f>
        <v/>
      </c>
      <c r="T163" s="44">
        <f>IF(OR($B163="",T$144=""),"",IF(AND(NETWORKDAYS(T$144,T$144,'Feriados'!$F$7:$F$22)=1,OR(AND(T$144&gt;='Mapa de férias'!$E$27,T$144&lt;='Mapa de férias'!$F$27),AND(T$144&gt;='Mapa de férias'!$G$27,T$144&lt;='Mapa de férias'!$H$27),AND(T$144&gt;='Mapa de férias'!$I$27,T$144&lt;='Mapa de férias'!$J$27))),"F",""))</f>
        <v/>
      </c>
      <c r="U163" s="44">
        <f>IF(OR($B163="",U$144=""),"",IF(AND(NETWORKDAYS(U$144,U$144,'Feriados'!$F$7:$F$22)=1,OR(AND(U$144&gt;='Mapa de férias'!$E$27,U$144&lt;='Mapa de férias'!$F$27),AND(U$144&gt;='Mapa de férias'!$G$27,U$144&lt;='Mapa de férias'!$H$27),AND(U$144&gt;='Mapa de férias'!$I$27,U$144&lt;='Mapa de férias'!$J$27))),"F",""))</f>
        <v/>
      </c>
      <c r="V163" s="44">
        <f>IF(OR($B163="",V$144=""),"",IF(AND(NETWORKDAYS(V$144,V$144,'Feriados'!$F$7:$F$22)=1,OR(AND(V$144&gt;='Mapa de férias'!$E$27,V$144&lt;='Mapa de férias'!$F$27),AND(V$144&gt;='Mapa de férias'!$G$27,V$144&lt;='Mapa de férias'!$H$27),AND(V$144&gt;='Mapa de férias'!$I$27,V$144&lt;='Mapa de férias'!$J$27))),"F",""))</f>
        <v/>
      </c>
      <c r="W163" s="44">
        <f>IF(OR($B163="",W$144=""),"",IF(AND(NETWORKDAYS(W$144,W$144,'Feriados'!$F$7:$F$22)=1,OR(AND(W$144&gt;='Mapa de férias'!$E$27,W$144&lt;='Mapa de férias'!$F$27),AND(W$144&gt;='Mapa de férias'!$G$27,W$144&lt;='Mapa de férias'!$H$27),AND(W$144&gt;='Mapa de férias'!$I$27,W$144&lt;='Mapa de férias'!$J$27))),"F",""))</f>
        <v/>
      </c>
      <c r="X163" s="44">
        <f>IF(OR($B163="",X$144=""),"",IF(AND(NETWORKDAYS(X$144,X$144,'Feriados'!$F$7:$F$22)=1,OR(AND(X$144&gt;='Mapa de férias'!$E$27,X$144&lt;='Mapa de férias'!$F$27),AND(X$144&gt;='Mapa de férias'!$G$27,X$144&lt;='Mapa de férias'!$H$27),AND(X$144&gt;='Mapa de férias'!$I$27,X$144&lt;='Mapa de férias'!$J$27))),"F",""))</f>
        <v/>
      </c>
      <c r="Y163" s="44">
        <f>IF(OR($B163="",Y$144=""),"",IF(AND(NETWORKDAYS(Y$144,Y$144,'Feriados'!$F$7:$F$22)=1,OR(AND(Y$144&gt;='Mapa de férias'!$E$27,Y$144&lt;='Mapa de férias'!$F$27),AND(Y$144&gt;='Mapa de férias'!$G$27,Y$144&lt;='Mapa de férias'!$H$27),AND(Y$144&gt;='Mapa de férias'!$I$27,Y$144&lt;='Mapa de férias'!$J$27))),"F",""))</f>
        <v/>
      </c>
      <c r="Z163" s="44">
        <f>IF(OR($B163="",Z$144=""),"",IF(AND(NETWORKDAYS(Z$144,Z$144,'Feriados'!$F$7:$F$22)=1,OR(AND(Z$144&gt;='Mapa de férias'!$E$27,Z$144&lt;='Mapa de férias'!$F$27),AND(Z$144&gt;='Mapa de férias'!$G$27,Z$144&lt;='Mapa de férias'!$H$27),AND(Z$144&gt;='Mapa de férias'!$I$27,Z$144&lt;='Mapa de férias'!$J$27))),"F",""))</f>
        <v/>
      </c>
      <c r="AA163" s="44">
        <f>IF(OR($B163="",AA$144=""),"",IF(AND(NETWORKDAYS(AA$144,AA$144,'Feriados'!$F$7:$F$22)=1,OR(AND(AA$144&gt;='Mapa de férias'!$E$27,AA$144&lt;='Mapa de férias'!$F$27),AND(AA$144&gt;='Mapa de férias'!$G$27,AA$144&lt;='Mapa de férias'!$H$27),AND(AA$144&gt;='Mapa de férias'!$I$27,AA$144&lt;='Mapa de férias'!$J$27))),"F",""))</f>
        <v/>
      </c>
      <c r="AB163" s="44">
        <f>IF(OR($B163="",AB$144=""),"",IF(AND(NETWORKDAYS(AB$144,AB$144,'Feriados'!$F$7:$F$22)=1,OR(AND(AB$144&gt;='Mapa de férias'!$E$27,AB$144&lt;='Mapa de férias'!$F$27),AND(AB$144&gt;='Mapa de férias'!$G$27,AB$144&lt;='Mapa de férias'!$H$27),AND(AB$144&gt;='Mapa de férias'!$I$27,AB$144&lt;='Mapa de férias'!$J$27))),"F",""))</f>
        <v/>
      </c>
      <c r="AC163" s="44">
        <f>IF(OR($B163="",AC$144=""),"",IF(AND(NETWORKDAYS(AC$144,AC$144,'Feriados'!$F$7:$F$22)=1,OR(AND(AC$144&gt;='Mapa de férias'!$E$27,AC$144&lt;='Mapa de férias'!$F$27),AND(AC$144&gt;='Mapa de férias'!$G$27,AC$144&lt;='Mapa de férias'!$H$27),AND(AC$144&gt;='Mapa de férias'!$I$27,AC$144&lt;='Mapa de férias'!$J$27))),"F",""))</f>
        <v/>
      </c>
      <c r="AD163" s="44">
        <f>IF(OR($B163="",AD$144=""),"",IF(AND(NETWORKDAYS(AD$144,AD$144,'Feriados'!$F$7:$F$22)=1,OR(AND(AD$144&gt;='Mapa de férias'!$E$27,AD$144&lt;='Mapa de férias'!$F$27),AND(AD$144&gt;='Mapa de férias'!$G$27,AD$144&lt;='Mapa de férias'!$H$27),AND(AD$144&gt;='Mapa de férias'!$I$27,AD$144&lt;='Mapa de férias'!$J$27))),"F",""))</f>
        <v/>
      </c>
      <c r="AE163" s="44">
        <f>IF(OR($B163="",AE$144=""),"",IF(AND(NETWORKDAYS(AE$144,AE$144,'Feriados'!$F$7:$F$22)=1,OR(AND(AE$144&gt;='Mapa de férias'!$E$27,AE$144&lt;='Mapa de férias'!$F$27),AND(AE$144&gt;='Mapa de férias'!$G$27,AE$144&lt;='Mapa de férias'!$H$27),AND(AE$144&gt;='Mapa de férias'!$I$27,AE$144&lt;='Mapa de férias'!$J$27))),"F",""))</f>
        <v/>
      </c>
      <c r="AF163" s="44">
        <f>IF(OR($B163="",AF$144=""),"",IF(AND(NETWORKDAYS(AF$144,AF$144,'Feriados'!$F$7:$F$22)=1,OR(AND(AF$144&gt;='Mapa de férias'!$E$27,AF$144&lt;='Mapa de férias'!$F$27),AND(AF$144&gt;='Mapa de férias'!$G$27,AF$144&lt;='Mapa de férias'!$H$27),AND(AF$144&gt;='Mapa de férias'!$I$27,AF$144&lt;='Mapa de férias'!$J$27))),"F",""))</f>
        <v/>
      </c>
      <c r="AG163" s="44">
        <f>IF(OR($B163="",AG$144=""),"",IF(AND(NETWORKDAYS(AG$144,AG$144,'Feriados'!$F$7:$F$22)=1,OR(AND(AG$144&gt;='Mapa de férias'!$E$27,AG$144&lt;='Mapa de férias'!$F$27),AND(AG$144&gt;='Mapa de férias'!$G$27,AG$144&lt;='Mapa de férias'!$H$27),AND(AG$144&gt;='Mapa de férias'!$I$27,AG$144&lt;='Mapa de férias'!$J$27))),"F",""))</f>
        <v/>
      </c>
      <c r="AH163" s="45">
        <f>IF($B163="","",COUNTIF(C163:AG163,"F"))</f>
        <v/>
      </c>
    </row>
    <row r="164" ht="15" customHeight="1">
      <c r="A164" s="42" t="n">
        <v>19</v>
      </c>
      <c r="B164" s="43">
        <f>IF('Mapa de férias'!$B$28="","",'Mapa de férias'!$B$28)</f>
        <v/>
      </c>
      <c r="C164" s="44">
        <f>IF(OR($B164="",C$144=""),"",IF(AND(NETWORKDAYS(C$144,C$144,'Feriados'!$F$7:$F$22)=1,OR(AND(C$144&gt;='Mapa de férias'!$E$28,C$144&lt;='Mapa de férias'!$F$28),AND(C$144&gt;='Mapa de férias'!$G$28,C$144&lt;='Mapa de férias'!$H$28),AND(C$144&gt;='Mapa de férias'!$I$28,C$144&lt;='Mapa de férias'!$J$28))),"F",""))</f>
        <v/>
      </c>
      <c r="D164" s="44">
        <f>IF(OR($B164="",D$144=""),"",IF(AND(NETWORKDAYS(D$144,D$144,'Feriados'!$F$7:$F$22)=1,OR(AND(D$144&gt;='Mapa de férias'!$E$28,D$144&lt;='Mapa de férias'!$F$28),AND(D$144&gt;='Mapa de férias'!$G$28,D$144&lt;='Mapa de férias'!$H$28),AND(D$144&gt;='Mapa de férias'!$I$28,D$144&lt;='Mapa de férias'!$J$28))),"F",""))</f>
        <v/>
      </c>
      <c r="E164" s="44">
        <f>IF(OR($B164="",E$144=""),"",IF(AND(NETWORKDAYS(E$144,E$144,'Feriados'!$F$7:$F$22)=1,OR(AND(E$144&gt;='Mapa de férias'!$E$28,E$144&lt;='Mapa de férias'!$F$28),AND(E$144&gt;='Mapa de férias'!$G$28,E$144&lt;='Mapa de férias'!$H$28),AND(E$144&gt;='Mapa de férias'!$I$28,E$144&lt;='Mapa de férias'!$J$28))),"F",""))</f>
        <v/>
      </c>
      <c r="F164" s="44">
        <f>IF(OR($B164="",F$144=""),"",IF(AND(NETWORKDAYS(F$144,F$144,'Feriados'!$F$7:$F$22)=1,OR(AND(F$144&gt;='Mapa de férias'!$E$28,F$144&lt;='Mapa de férias'!$F$28),AND(F$144&gt;='Mapa de férias'!$G$28,F$144&lt;='Mapa de férias'!$H$28),AND(F$144&gt;='Mapa de férias'!$I$28,F$144&lt;='Mapa de férias'!$J$28))),"F",""))</f>
        <v/>
      </c>
      <c r="G164" s="44">
        <f>IF(OR($B164="",G$144=""),"",IF(AND(NETWORKDAYS(G$144,G$144,'Feriados'!$F$7:$F$22)=1,OR(AND(G$144&gt;='Mapa de férias'!$E$28,G$144&lt;='Mapa de férias'!$F$28),AND(G$144&gt;='Mapa de férias'!$G$28,G$144&lt;='Mapa de férias'!$H$28),AND(G$144&gt;='Mapa de férias'!$I$28,G$144&lt;='Mapa de férias'!$J$28))),"F",""))</f>
        <v/>
      </c>
      <c r="H164" s="44">
        <f>IF(OR($B164="",H$144=""),"",IF(AND(NETWORKDAYS(H$144,H$144,'Feriados'!$F$7:$F$22)=1,OR(AND(H$144&gt;='Mapa de férias'!$E$28,H$144&lt;='Mapa de férias'!$F$28),AND(H$144&gt;='Mapa de férias'!$G$28,H$144&lt;='Mapa de férias'!$H$28),AND(H$144&gt;='Mapa de férias'!$I$28,H$144&lt;='Mapa de férias'!$J$28))),"F",""))</f>
        <v/>
      </c>
      <c r="I164" s="44">
        <f>IF(OR($B164="",I$144=""),"",IF(AND(NETWORKDAYS(I$144,I$144,'Feriados'!$F$7:$F$22)=1,OR(AND(I$144&gt;='Mapa de férias'!$E$28,I$144&lt;='Mapa de férias'!$F$28),AND(I$144&gt;='Mapa de férias'!$G$28,I$144&lt;='Mapa de férias'!$H$28),AND(I$144&gt;='Mapa de férias'!$I$28,I$144&lt;='Mapa de férias'!$J$28))),"F",""))</f>
        <v/>
      </c>
      <c r="J164" s="44">
        <f>IF(OR($B164="",J$144=""),"",IF(AND(NETWORKDAYS(J$144,J$144,'Feriados'!$F$7:$F$22)=1,OR(AND(J$144&gt;='Mapa de férias'!$E$28,J$144&lt;='Mapa de férias'!$F$28),AND(J$144&gt;='Mapa de férias'!$G$28,J$144&lt;='Mapa de férias'!$H$28),AND(J$144&gt;='Mapa de férias'!$I$28,J$144&lt;='Mapa de férias'!$J$28))),"F",""))</f>
        <v/>
      </c>
      <c r="K164" s="44">
        <f>IF(OR($B164="",K$144=""),"",IF(AND(NETWORKDAYS(K$144,K$144,'Feriados'!$F$7:$F$22)=1,OR(AND(K$144&gt;='Mapa de férias'!$E$28,K$144&lt;='Mapa de férias'!$F$28),AND(K$144&gt;='Mapa de férias'!$G$28,K$144&lt;='Mapa de férias'!$H$28),AND(K$144&gt;='Mapa de férias'!$I$28,K$144&lt;='Mapa de férias'!$J$28))),"F",""))</f>
        <v/>
      </c>
      <c r="L164" s="44">
        <f>IF(OR($B164="",L$144=""),"",IF(AND(NETWORKDAYS(L$144,L$144,'Feriados'!$F$7:$F$22)=1,OR(AND(L$144&gt;='Mapa de férias'!$E$28,L$144&lt;='Mapa de férias'!$F$28),AND(L$144&gt;='Mapa de férias'!$G$28,L$144&lt;='Mapa de férias'!$H$28),AND(L$144&gt;='Mapa de férias'!$I$28,L$144&lt;='Mapa de férias'!$J$28))),"F",""))</f>
        <v/>
      </c>
      <c r="M164" s="44">
        <f>IF(OR($B164="",M$144=""),"",IF(AND(NETWORKDAYS(M$144,M$144,'Feriados'!$F$7:$F$22)=1,OR(AND(M$144&gt;='Mapa de férias'!$E$28,M$144&lt;='Mapa de férias'!$F$28),AND(M$144&gt;='Mapa de férias'!$G$28,M$144&lt;='Mapa de férias'!$H$28),AND(M$144&gt;='Mapa de férias'!$I$28,M$144&lt;='Mapa de férias'!$J$28))),"F",""))</f>
        <v/>
      </c>
      <c r="N164" s="44">
        <f>IF(OR($B164="",N$144=""),"",IF(AND(NETWORKDAYS(N$144,N$144,'Feriados'!$F$7:$F$22)=1,OR(AND(N$144&gt;='Mapa de férias'!$E$28,N$144&lt;='Mapa de férias'!$F$28),AND(N$144&gt;='Mapa de férias'!$G$28,N$144&lt;='Mapa de férias'!$H$28),AND(N$144&gt;='Mapa de férias'!$I$28,N$144&lt;='Mapa de férias'!$J$28))),"F",""))</f>
        <v/>
      </c>
      <c r="O164" s="44">
        <f>IF(OR($B164="",O$144=""),"",IF(AND(NETWORKDAYS(O$144,O$144,'Feriados'!$F$7:$F$22)=1,OR(AND(O$144&gt;='Mapa de férias'!$E$28,O$144&lt;='Mapa de férias'!$F$28),AND(O$144&gt;='Mapa de férias'!$G$28,O$144&lt;='Mapa de férias'!$H$28),AND(O$144&gt;='Mapa de férias'!$I$28,O$144&lt;='Mapa de férias'!$J$28))),"F",""))</f>
        <v/>
      </c>
      <c r="P164" s="44">
        <f>IF(OR($B164="",P$144=""),"",IF(AND(NETWORKDAYS(P$144,P$144,'Feriados'!$F$7:$F$22)=1,OR(AND(P$144&gt;='Mapa de férias'!$E$28,P$144&lt;='Mapa de férias'!$F$28),AND(P$144&gt;='Mapa de férias'!$G$28,P$144&lt;='Mapa de férias'!$H$28),AND(P$144&gt;='Mapa de férias'!$I$28,P$144&lt;='Mapa de férias'!$J$28))),"F",""))</f>
        <v/>
      </c>
      <c r="Q164" s="44">
        <f>IF(OR($B164="",Q$144=""),"",IF(AND(NETWORKDAYS(Q$144,Q$144,'Feriados'!$F$7:$F$22)=1,OR(AND(Q$144&gt;='Mapa de férias'!$E$28,Q$144&lt;='Mapa de férias'!$F$28),AND(Q$144&gt;='Mapa de férias'!$G$28,Q$144&lt;='Mapa de férias'!$H$28),AND(Q$144&gt;='Mapa de férias'!$I$28,Q$144&lt;='Mapa de férias'!$J$28))),"F",""))</f>
        <v/>
      </c>
      <c r="R164" s="44">
        <f>IF(OR($B164="",R$144=""),"",IF(AND(NETWORKDAYS(R$144,R$144,'Feriados'!$F$7:$F$22)=1,OR(AND(R$144&gt;='Mapa de férias'!$E$28,R$144&lt;='Mapa de férias'!$F$28),AND(R$144&gt;='Mapa de férias'!$G$28,R$144&lt;='Mapa de férias'!$H$28),AND(R$144&gt;='Mapa de férias'!$I$28,R$144&lt;='Mapa de férias'!$J$28))),"F",""))</f>
        <v/>
      </c>
      <c r="S164" s="44">
        <f>IF(OR($B164="",S$144=""),"",IF(AND(NETWORKDAYS(S$144,S$144,'Feriados'!$F$7:$F$22)=1,OR(AND(S$144&gt;='Mapa de férias'!$E$28,S$144&lt;='Mapa de férias'!$F$28),AND(S$144&gt;='Mapa de férias'!$G$28,S$144&lt;='Mapa de férias'!$H$28),AND(S$144&gt;='Mapa de férias'!$I$28,S$144&lt;='Mapa de férias'!$J$28))),"F",""))</f>
        <v/>
      </c>
      <c r="T164" s="44">
        <f>IF(OR($B164="",T$144=""),"",IF(AND(NETWORKDAYS(T$144,T$144,'Feriados'!$F$7:$F$22)=1,OR(AND(T$144&gt;='Mapa de férias'!$E$28,T$144&lt;='Mapa de férias'!$F$28),AND(T$144&gt;='Mapa de férias'!$G$28,T$144&lt;='Mapa de férias'!$H$28),AND(T$144&gt;='Mapa de férias'!$I$28,T$144&lt;='Mapa de férias'!$J$28))),"F",""))</f>
        <v/>
      </c>
      <c r="U164" s="44">
        <f>IF(OR($B164="",U$144=""),"",IF(AND(NETWORKDAYS(U$144,U$144,'Feriados'!$F$7:$F$22)=1,OR(AND(U$144&gt;='Mapa de férias'!$E$28,U$144&lt;='Mapa de férias'!$F$28),AND(U$144&gt;='Mapa de férias'!$G$28,U$144&lt;='Mapa de férias'!$H$28),AND(U$144&gt;='Mapa de férias'!$I$28,U$144&lt;='Mapa de férias'!$J$28))),"F",""))</f>
        <v/>
      </c>
      <c r="V164" s="44">
        <f>IF(OR($B164="",V$144=""),"",IF(AND(NETWORKDAYS(V$144,V$144,'Feriados'!$F$7:$F$22)=1,OR(AND(V$144&gt;='Mapa de férias'!$E$28,V$144&lt;='Mapa de férias'!$F$28),AND(V$144&gt;='Mapa de férias'!$G$28,V$144&lt;='Mapa de férias'!$H$28),AND(V$144&gt;='Mapa de férias'!$I$28,V$144&lt;='Mapa de férias'!$J$28))),"F",""))</f>
        <v/>
      </c>
      <c r="W164" s="44">
        <f>IF(OR($B164="",W$144=""),"",IF(AND(NETWORKDAYS(W$144,W$144,'Feriados'!$F$7:$F$22)=1,OR(AND(W$144&gt;='Mapa de férias'!$E$28,W$144&lt;='Mapa de férias'!$F$28),AND(W$144&gt;='Mapa de férias'!$G$28,W$144&lt;='Mapa de férias'!$H$28),AND(W$144&gt;='Mapa de férias'!$I$28,W$144&lt;='Mapa de férias'!$J$28))),"F",""))</f>
        <v/>
      </c>
      <c r="X164" s="44">
        <f>IF(OR($B164="",X$144=""),"",IF(AND(NETWORKDAYS(X$144,X$144,'Feriados'!$F$7:$F$22)=1,OR(AND(X$144&gt;='Mapa de férias'!$E$28,X$144&lt;='Mapa de férias'!$F$28),AND(X$144&gt;='Mapa de férias'!$G$28,X$144&lt;='Mapa de férias'!$H$28),AND(X$144&gt;='Mapa de férias'!$I$28,X$144&lt;='Mapa de férias'!$J$28))),"F",""))</f>
        <v/>
      </c>
      <c r="Y164" s="44">
        <f>IF(OR($B164="",Y$144=""),"",IF(AND(NETWORKDAYS(Y$144,Y$144,'Feriados'!$F$7:$F$22)=1,OR(AND(Y$144&gt;='Mapa de férias'!$E$28,Y$144&lt;='Mapa de férias'!$F$28),AND(Y$144&gt;='Mapa de férias'!$G$28,Y$144&lt;='Mapa de férias'!$H$28),AND(Y$144&gt;='Mapa de férias'!$I$28,Y$144&lt;='Mapa de férias'!$J$28))),"F",""))</f>
        <v/>
      </c>
      <c r="Z164" s="44">
        <f>IF(OR($B164="",Z$144=""),"",IF(AND(NETWORKDAYS(Z$144,Z$144,'Feriados'!$F$7:$F$22)=1,OR(AND(Z$144&gt;='Mapa de férias'!$E$28,Z$144&lt;='Mapa de férias'!$F$28),AND(Z$144&gt;='Mapa de férias'!$G$28,Z$144&lt;='Mapa de férias'!$H$28),AND(Z$144&gt;='Mapa de férias'!$I$28,Z$144&lt;='Mapa de férias'!$J$28))),"F",""))</f>
        <v/>
      </c>
      <c r="AA164" s="44">
        <f>IF(OR($B164="",AA$144=""),"",IF(AND(NETWORKDAYS(AA$144,AA$144,'Feriados'!$F$7:$F$22)=1,OR(AND(AA$144&gt;='Mapa de férias'!$E$28,AA$144&lt;='Mapa de férias'!$F$28),AND(AA$144&gt;='Mapa de férias'!$G$28,AA$144&lt;='Mapa de férias'!$H$28),AND(AA$144&gt;='Mapa de férias'!$I$28,AA$144&lt;='Mapa de férias'!$J$28))),"F",""))</f>
        <v/>
      </c>
      <c r="AB164" s="44">
        <f>IF(OR($B164="",AB$144=""),"",IF(AND(NETWORKDAYS(AB$144,AB$144,'Feriados'!$F$7:$F$22)=1,OR(AND(AB$144&gt;='Mapa de férias'!$E$28,AB$144&lt;='Mapa de férias'!$F$28),AND(AB$144&gt;='Mapa de férias'!$G$28,AB$144&lt;='Mapa de férias'!$H$28),AND(AB$144&gt;='Mapa de férias'!$I$28,AB$144&lt;='Mapa de férias'!$J$28))),"F",""))</f>
        <v/>
      </c>
      <c r="AC164" s="44">
        <f>IF(OR($B164="",AC$144=""),"",IF(AND(NETWORKDAYS(AC$144,AC$144,'Feriados'!$F$7:$F$22)=1,OR(AND(AC$144&gt;='Mapa de férias'!$E$28,AC$144&lt;='Mapa de férias'!$F$28),AND(AC$144&gt;='Mapa de férias'!$G$28,AC$144&lt;='Mapa de férias'!$H$28),AND(AC$144&gt;='Mapa de férias'!$I$28,AC$144&lt;='Mapa de férias'!$J$28))),"F",""))</f>
        <v/>
      </c>
      <c r="AD164" s="44">
        <f>IF(OR($B164="",AD$144=""),"",IF(AND(NETWORKDAYS(AD$144,AD$144,'Feriados'!$F$7:$F$22)=1,OR(AND(AD$144&gt;='Mapa de férias'!$E$28,AD$144&lt;='Mapa de férias'!$F$28),AND(AD$144&gt;='Mapa de férias'!$G$28,AD$144&lt;='Mapa de férias'!$H$28),AND(AD$144&gt;='Mapa de férias'!$I$28,AD$144&lt;='Mapa de férias'!$J$28))),"F",""))</f>
        <v/>
      </c>
      <c r="AE164" s="44">
        <f>IF(OR($B164="",AE$144=""),"",IF(AND(NETWORKDAYS(AE$144,AE$144,'Feriados'!$F$7:$F$22)=1,OR(AND(AE$144&gt;='Mapa de férias'!$E$28,AE$144&lt;='Mapa de férias'!$F$28),AND(AE$144&gt;='Mapa de férias'!$G$28,AE$144&lt;='Mapa de férias'!$H$28),AND(AE$144&gt;='Mapa de férias'!$I$28,AE$144&lt;='Mapa de férias'!$J$28))),"F",""))</f>
        <v/>
      </c>
      <c r="AF164" s="44">
        <f>IF(OR($B164="",AF$144=""),"",IF(AND(NETWORKDAYS(AF$144,AF$144,'Feriados'!$F$7:$F$22)=1,OR(AND(AF$144&gt;='Mapa de férias'!$E$28,AF$144&lt;='Mapa de férias'!$F$28),AND(AF$144&gt;='Mapa de férias'!$G$28,AF$144&lt;='Mapa de férias'!$H$28),AND(AF$144&gt;='Mapa de férias'!$I$28,AF$144&lt;='Mapa de férias'!$J$28))),"F",""))</f>
        <v/>
      </c>
      <c r="AG164" s="44">
        <f>IF(OR($B164="",AG$144=""),"",IF(AND(NETWORKDAYS(AG$144,AG$144,'Feriados'!$F$7:$F$22)=1,OR(AND(AG$144&gt;='Mapa de férias'!$E$28,AG$144&lt;='Mapa de férias'!$F$28),AND(AG$144&gt;='Mapa de férias'!$G$28,AG$144&lt;='Mapa de férias'!$H$28),AND(AG$144&gt;='Mapa de férias'!$I$28,AG$144&lt;='Mapa de férias'!$J$28))),"F",""))</f>
        <v/>
      </c>
      <c r="AH164" s="45">
        <f>IF($B164="","",COUNTIF(C164:AG164,"F"))</f>
        <v/>
      </c>
    </row>
    <row r="165" ht="15" customHeight="1">
      <c r="A165" s="42" t="n">
        <v>20</v>
      </c>
      <c r="B165" s="43">
        <f>IF('Mapa de férias'!$B$29="","",'Mapa de férias'!$B$29)</f>
        <v/>
      </c>
      <c r="C165" s="44">
        <f>IF(OR($B165="",C$144=""),"",IF(AND(NETWORKDAYS(C$144,C$144,'Feriados'!$F$7:$F$22)=1,OR(AND(C$144&gt;='Mapa de férias'!$E$29,C$144&lt;='Mapa de férias'!$F$29),AND(C$144&gt;='Mapa de férias'!$G$29,C$144&lt;='Mapa de férias'!$H$29),AND(C$144&gt;='Mapa de férias'!$I$29,C$144&lt;='Mapa de férias'!$J$29))),"F",""))</f>
        <v/>
      </c>
      <c r="D165" s="44">
        <f>IF(OR($B165="",D$144=""),"",IF(AND(NETWORKDAYS(D$144,D$144,'Feriados'!$F$7:$F$22)=1,OR(AND(D$144&gt;='Mapa de férias'!$E$29,D$144&lt;='Mapa de férias'!$F$29),AND(D$144&gt;='Mapa de férias'!$G$29,D$144&lt;='Mapa de férias'!$H$29),AND(D$144&gt;='Mapa de férias'!$I$29,D$144&lt;='Mapa de férias'!$J$29))),"F",""))</f>
        <v/>
      </c>
      <c r="E165" s="44">
        <f>IF(OR($B165="",E$144=""),"",IF(AND(NETWORKDAYS(E$144,E$144,'Feriados'!$F$7:$F$22)=1,OR(AND(E$144&gt;='Mapa de férias'!$E$29,E$144&lt;='Mapa de férias'!$F$29),AND(E$144&gt;='Mapa de férias'!$G$29,E$144&lt;='Mapa de férias'!$H$29),AND(E$144&gt;='Mapa de férias'!$I$29,E$144&lt;='Mapa de férias'!$J$29))),"F",""))</f>
        <v/>
      </c>
      <c r="F165" s="44">
        <f>IF(OR($B165="",F$144=""),"",IF(AND(NETWORKDAYS(F$144,F$144,'Feriados'!$F$7:$F$22)=1,OR(AND(F$144&gt;='Mapa de férias'!$E$29,F$144&lt;='Mapa de férias'!$F$29),AND(F$144&gt;='Mapa de férias'!$G$29,F$144&lt;='Mapa de férias'!$H$29),AND(F$144&gt;='Mapa de férias'!$I$29,F$144&lt;='Mapa de férias'!$J$29))),"F",""))</f>
        <v/>
      </c>
      <c r="G165" s="44">
        <f>IF(OR($B165="",G$144=""),"",IF(AND(NETWORKDAYS(G$144,G$144,'Feriados'!$F$7:$F$22)=1,OR(AND(G$144&gt;='Mapa de férias'!$E$29,G$144&lt;='Mapa de férias'!$F$29),AND(G$144&gt;='Mapa de férias'!$G$29,G$144&lt;='Mapa de férias'!$H$29),AND(G$144&gt;='Mapa de férias'!$I$29,G$144&lt;='Mapa de férias'!$J$29))),"F",""))</f>
        <v/>
      </c>
      <c r="H165" s="44">
        <f>IF(OR($B165="",H$144=""),"",IF(AND(NETWORKDAYS(H$144,H$144,'Feriados'!$F$7:$F$22)=1,OR(AND(H$144&gt;='Mapa de férias'!$E$29,H$144&lt;='Mapa de férias'!$F$29),AND(H$144&gt;='Mapa de férias'!$G$29,H$144&lt;='Mapa de férias'!$H$29),AND(H$144&gt;='Mapa de férias'!$I$29,H$144&lt;='Mapa de férias'!$J$29))),"F",""))</f>
        <v/>
      </c>
      <c r="I165" s="44">
        <f>IF(OR($B165="",I$144=""),"",IF(AND(NETWORKDAYS(I$144,I$144,'Feriados'!$F$7:$F$22)=1,OR(AND(I$144&gt;='Mapa de férias'!$E$29,I$144&lt;='Mapa de férias'!$F$29),AND(I$144&gt;='Mapa de férias'!$G$29,I$144&lt;='Mapa de férias'!$H$29),AND(I$144&gt;='Mapa de férias'!$I$29,I$144&lt;='Mapa de férias'!$J$29))),"F",""))</f>
        <v/>
      </c>
      <c r="J165" s="44">
        <f>IF(OR($B165="",J$144=""),"",IF(AND(NETWORKDAYS(J$144,J$144,'Feriados'!$F$7:$F$22)=1,OR(AND(J$144&gt;='Mapa de férias'!$E$29,J$144&lt;='Mapa de férias'!$F$29),AND(J$144&gt;='Mapa de férias'!$G$29,J$144&lt;='Mapa de férias'!$H$29),AND(J$144&gt;='Mapa de férias'!$I$29,J$144&lt;='Mapa de férias'!$J$29))),"F",""))</f>
        <v/>
      </c>
      <c r="K165" s="44">
        <f>IF(OR($B165="",K$144=""),"",IF(AND(NETWORKDAYS(K$144,K$144,'Feriados'!$F$7:$F$22)=1,OR(AND(K$144&gt;='Mapa de férias'!$E$29,K$144&lt;='Mapa de férias'!$F$29),AND(K$144&gt;='Mapa de férias'!$G$29,K$144&lt;='Mapa de férias'!$H$29),AND(K$144&gt;='Mapa de férias'!$I$29,K$144&lt;='Mapa de férias'!$J$29))),"F",""))</f>
        <v/>
      </c>
      <c r="L165" s="44">
        <f>IF(OR($B165="",L$144=""),"",IF(AND(NETWORKDAYS(L$144,L$144,'Feriados'!$F$7:$F$22)=1,OR(AND(L$144&gt;='Mapa de férias'!$E$29,L$144&lt;='Mapa de férias'!$F$29),AND(L$144&gt;='Mapa de férias'!$G$29,L$144&lt;='Mapa de férias'!$H$29),AND(L$144&gt;='Mapa de férias'!$I$29,L$144&lt;='Mapa de férias'!$J$29))),"F",""))</f>
        <v/>
      </c>
      <c r="M165" s="44">
        <f>IF(OR($B165="",M$144=""),"",IF(AND(NETWORKDAYS(M$144,M$144,'Feriados'!$F$7:$F$22)=1,OR(AND(M$144&gt;='Mapa de férias'!$E$29,M$144&lt;='Mapa de férias'!$F$29),AND(M$144&gt;='Mapa de férias'!$G$29,M$144&lt;='Mapa de férias'!$H$29),AND(M$144&gt;='Mapa de férias'!$I$29,M$144&lt;='Mapa de férias'!$J$29))),"F",""))</f>
        <v/>
      </c>
      <c r="N165" s="44">
        <f>IF(OR($B165="",N$144=""),"",IF(AND(NETWORKDAYS(N$144,N$144,'Feriados'!$F$7:$F$22)=1,OR(AND(N$144&gt;='Mapa de férias'!$E$29,N$144&lt;='Mapa de férias'!$F$29),AND(N$144&gt;='Mapa de férias'!$G$29,N$144&lt;='Mapa de férias'!$H$29),AND(N$144&gt;='Mapa de férias'!$I$29,N$144&lt;='Mapa de férias'!$J$29))),"F",""))</f>
        <v/>
      </c>
      <c r="O165" s="44">
        <f>IF(OR($B165="",O$144=""),"",IF(AND(NETWORKDAYS(O$144,O$144,'Feriados'!$F$7:$F$22)=1,OR(AND(O$144&gt;='Mapa de férias'!$E$29,O$144&lt;='Mapa de férias'!$F$29),AND(O$144&gt;='Mapa de férias'!$G$29,O$144&lt;='Mapa de férias'!$H$29),AND(O$144&gt;='Mapa de férias'!$I$29,O$144&lt;='Mapa de férias'!$J$29))),"F",""))</f>
        <v/>
      </c>
      <c r="P165" s="44">
        <f>IF(OR($B165="",P$144=""),"",IF(AND(NETWORKDAYS(P$144,P$144,'Feriados'!$F$7:$F$22)=1,OR(AND(P$144&gt;='Mapa de férias'!$E$29,P$144&lt;='Mapa de férias'!$F$29),AND(P$144&gt;='Mapa de férias'!$G$29,P$144&lt;='Mapa de férias'!$H$29),AND(P$144&gt;='Mapa de férias'!$I$29,P$144&lt;='Mapa de férias'!$J$29))),"F",""))</f>
        <v/>
      </c>
      <c r="Q165" s="44">
        <f>IF(OR($B165="",Q$144=""),"",IF(AND(NETWORKDAYS(Q$144,Q$144,'Feriados'!$F$7:$F$22)=1,OR(AND(Q$144&gt;='Mapa de férias'!$E$29,Q$144&lt;='Mapa de férias'!$F$29),AND(Q$144&gt;='Mapa de férias'!$G$29,Q$144&lt;='Mapa de férias'!$H$29),AND(Q$144&gt;='Mapa de férias'!$I$29,Q$144&lt;='Mapa de férias'!$J$29))),"F",""))</f>
        <v/>
      </c>
      <c r="R165" s="44">
        <f>IF(OR($B165="",R$144=""),"",IF(AND(NETWORKDAYS(R$144,R$144,'Feriados'!$F$7:$F$22)=1,OR(AND(R$144&gt;='Mapa de férias'!$E$29,R$144&lt;='Mapa de férias'!$F$29),AND(R$144&gt;='Mapa de férias'!$G$29,R$144&lt;='Mapa de férias'!$H$29),AND(R$144&gt;='Mapa de férias'!$I$29,R$144&lt;='Mapa de férias'!$J$29))),"F",""))</f>
        <v/>
      </c>
      <c r="S165" s="44">
        <f>IF(OR($B165="",S$144=""),"",IF(AND(NETWORKDAYS(S$144,S$144,'Feriados'!$F$7:$F$22)=1,OR(AND(S$144&gt;='Mapa de férias'!$E$29,S$144&lt;='Mapa de férias'!$F$29),AND(S$144&gt;='Mapa de férias'!$G$29,S$144&lt;='Mapa de férias'!$H$29),AND(S$144&gt;='Mapa de férias'!$I$29,S$144&lt;='Mapa de férias'!$J$29))),"F",""))</f>
        <v/>
      </c>
      <c r="T165" s="44">
        <f>IF(OR($B165="",T$144=""),"",IF(AND(NETWORKDAYS(T$144,T$144,'Feriados'!$F$7:$F$22)=1,OR(AND(T$144&gt;='Mapa de férias'!$E$29,T$144&lt;='Mapa de férias'!$F$29),AND(T$144&gt;='Mapa de férias'!$G$29,T$144&lt;='Mapa de férias'!$H$29),AND(T$144&gt;='Mapa de férias'!$I$29,T$144&lt;='Mapa de férias'!$J$29))),"F",""))</f>
        <v/>
      </c>
      <c r="U165" s="44">
        <f>IF(OR($B165="",U$144=""),"",IF(AND(NETWORKDAYS(U$144,U$144,'Feriados'!$F$7:$F$22)=1,OR(AND(U$144&gt;='Mapa de férias'!$E$29,U$144&lt;='Mapa de férias'!$F$29),AND(U$144&gt;='Mapa de férias'!$G$29,U$144&lt;='Mapa de férias'!$H$29),AND(U$144&gt;='Mapa de férias'!$I$29,U$144&lt;='Mapa de férias'!$J$29))),"F",""))</f>
        <v/>
      </c>
      <c r="V165" s="44">
        <f>IF(OR($B165="",V$144=""),"",IF(AND(NETWORKDAYS(V$144,V$144,'Feriados'!$F$7:$F$22)=1,OR(AND(V$144&gt;='Mapa de férias'!$E$29,V$144&lt;='Mapa de férias'!$F$29),AND(V$144&gt;='Mapa de férias'!$G$29,V$144&lt;='Mapa de férias'!$H$29),AND(V$144&gt;='Mapa de férias'!$I$29,V$144&lt;='Mapa de férias'!$J$29))),"F",""))</f>
        <v/>
      </c>
      <c r="W165" s="44">
        <f>IF(OR($B165="",W$144=""),"",IF(AND(NETWORKDAYS(W$144,W$144,'Feriados'!$F$7:$F$22)=1,OR(AND(W$144&gt;='Mapa de férias'!$E$29,W$144&lt;='Mapa de férias'!$F$29),AND(W$144&gt;='Mapa de férias'!$G$29,W$144&lt;='Mapa de férias'!$H$29),AND(W$144&gt;='Mapa de férias'!$I$29,W$144&lt;='Mapa de férias'!$J$29))),"F",""))</f>
        <v/>
      </c>
      <c r="X165" s="44">
        <f>IF(OR($B165="",X$144=""),"",IF(AND(NETWORKDAYS(X$144,X$144,'Feriados'!$F$7:$F$22)=1,OR(AND(X$144&gt;='Mapa de férias'!$E$29,X$144&lt;='Mapa de férias'!$F$29),AND(X$144&gt;='Mapa de férias'!$G$29,X$144&lt;='Mapa de férias'!$H$29),AND(X$144&gt;='Mapa de férias'!$I$29,X$144&lt;='Mapa de férias'!$J$29))),"F",""))</f>
        <v/>
      </c>
      <c r="Y165" s="44">
        <f>IF(OR($B165="",Y$144=""),"",IF(AND(NETWORKDAYS(Y$144,Y$144,'Feriados'!$F$7:$F$22)=1,OR(AND(Y$144&gt;='Mapa de férias'!$E$29,Y$144&lt;='Mapa de férias'!$F$29),AND(Y$144&gt;='Mapa de férias'!$G$29,Y$144&lt;='Mapa de férias'!$H$29),AND(Y$144&gt;='Mapa de férias'!$I$29,Y$144&lt;='Mapa de férias'!$J$29))),"F",""))</f>
        <v/>
      </c>
      <c r="Z165" s="44">
        <f>IF(OR($B165="",Z$144=""),"",IF(AND(NETWORKDAYS(Z$144,Z$144,'Feriados'!$F$7:$F$22)=1,OR(AND(Z$144&gt;='Mapa de férias'!$E$29,Z$144&lt;='Mapa de férias'!$F$29),AND(Z$144&gt;='Mapa de férias'!$G$29,Z$144&lt;='Mapa de férias'!$H$29),AND(Z$144&gt;='Mapa de férias'!$I$29,Z$144&lt;='Mapa de férias'!$J$29))),"F",""))</f>
        <v/>
      </c>
      <c r="AA165" s="44">
        <f>IF(OR($B165="",AA$144=""),"",IF(AND(NETWORKDAYS(AA$144,AA$144,'Feriados'!$F$7:$F$22)=1,OR(AND(AA$144&gt;='Mapa de férias'!$E$29,AA$144&lt;='Mapa de férias'!$F$29),AND(AA$144&gt;='Mapa de férias'!$G$29,AA$144&lt;='Mapa de férias'!$H$29),AND(AA$144&gt;='Mapa de férias'!$I$29,AA$144&lt;='Mapa de férias'!$J$29))),"F",""))</f>
        <v/>
      </c>
      <c r="AB165" s="44">
        <f>IF(OR($B165="",AB$144=""),"",IF(AND(NETWORKDAYS(AB$144,AB$144,'Feriados'!$F$7:$F$22)=1,OR(AND(AB$144&gt;='Mapa de férias'!$E$29,AB$144&lt;='Mapa de férias'!$F$29),AND(AB$144&gt;='Mapa de férias'!$G$29,AB$144&lt;='Mapa de férias'!$H$29),AND(AB$144&gt;='Mapa de férias'!$I$29,AB$144&lt;='Mapa de férias'!$J$29))),"F",""))</f>
        <v/>
      </c>
      <c r="AC165" s="44">
        <f>IF(OR($B165="",AC$144=""),"",IF(AND(NETWORKDAYS(AC$144,AC$144,'Feriados'!$F$7:$F$22)=1,OR(AND(AC$144&gt;='Mapa de férias'!$E$29,AC$144&lt;='Mapa de férias'!$F$29),AND(AC$144&gt;='Mapa de férias'!$G$29,AC$144&lt;='Mapa de férias'!$H$29),AND(AC$144&gt;='Mapa de férias'!$I$29,AC$144&lt;='Mapa de férias'!$J$29))),"F",""))</f>
        <v/>
      </c>
      <c r="AD165" s="44">
        <f>IF(OR($B165="",AD$144=""),"",IF(AND(NETWORKDAYS(AD$144,AD$144,'Feriados'!$F$7:$F$22)=1,OR(AND(AD$144&gt;='Mapa de férias'!$E$29,AD$144&lt;='Mapa de férias'!$F$29),AND(AD$144&gt;='Mapa de férias'!$G$29,AD$144&lt;='Mapa de férias'!$H$29),AND(AD$144&gt;='Mapa de férias'!$I$29,AD$144&lt;='Mapa de férias'!$J$29))),"F",""))</f>
        <v/>
      </c>
      <c r="AE165" s="44">
        <f>IF(OR($B165="",AE$144=""),"",IF(AND(NETWORKDAYS(AE$144,AE$144,'Feriados'!$F$7:$F$22)=1,OR(AND(AE$144&gt;='Mapa de férias'!$E$29,AE$144&lt;='Mapa de férias'!$F$29),AND(AE$144&gt;='Mapa de férias'!$G$29,AE$144&lt;='Mapa de férias'!$H$29),AND(AE$144&gt;='Mapa de férias'!$I$29,AE$144&lt;='Mapa de férias'!$J$29))),"F",""))</f>
        <v/>
      </c>
      <c r="AF165" s="44">
        <f>IF(OR($B165="",AF$144=""),"",IF(AND(NETWORKDAYS(AF$144,AF$144,'Feriados'!$F$7:$F$22)=1,OR(AND(AF$144&gt;='Mapa de férias'!$E$29,AF$144&lt;='Mapa de férias'!$F$29),AND(AF$144&gt;='Mapa de férias'!$G$29,AF$144&lt;='Mapa de férias'!$H$29),AND(AF$144&gt;='Mapa de férias'!$I$29,AF$144&lt;='Mapa de férias'!$J$29))),"F",""))</f>
        <v/>
      </c>
      <c r="AG165" s="44">
        <f>IF(OR($B165="",AG$144=""),"",IF(AND(NETWORKDAYS(AG$144,AG$144,'Feriados'!$F$7:$F$22)=1,OR(AND(AG$144&gt;='Mapa de férias'!$E$29,AG$144&lt;='Mapa de férias'!$F$29),AND(AG$144&gt;='Mapa de férias'!$G$29,AG$144&lt;='Mapa de férias'!$H$29),AND(AG$144&gt;='Mapa de férias'!$I$29,AG$144&lt;='Mapa de férias'!$J$29))),"F",""))</f>
        <v/>
      </c>
      <c r="AH165" s="45">
        <f>IF($B165="","",COUNTIF(C165:AG165,"F"))</f>
        <v/>
      </c>
    </row>
    <row r="166" ht="10" customHeight="1"/>
    <row r="167" ht="17" customHeight="1">
      <c r="A167" s="37">
        <f>DATE('Mapa de férias'!$C$6,8,1)</f>
        <v/>
      </c>
      <c r="C167" s="38">
        <f>IF(1&gt;DAY(DATE('Mapa de férias'!$C$6,8+1,0)),"",DATE('Mapa de férias'!$C$6,8,1))</f>
        <v/>
      </c>
      <c r="D167" s="38">
        <f>IF(2&gt;DAY(DATE('Mapa de férias'!$C$6,8+1,0)),"",DATE('Mapa de férias'!$C$6,8,2))</f>
        <v/>
      </c>
      <c r="E167" s="38">
        <f>IF(3&gt;DAY(DATE('Mapa de férias'!$C$6,8+1,0)),"",DATE('Mapa de férias'!$C$6,8,3))</f>
        <v/>
      </c>
      <c r="F167" s="38">
        <f>IF(4&gt;DAY(DATE('Mapa de férias'!$C$6,8+1,0)),"",DATE('Mapa de férias'!$C$6,8,4))</f>
        <v/>
      </c>
      <c r="G167" s="38">
        <f>IF(5&gt;DAY(DATE('Mapa de férias'!$C$6,8+1,0)),"",DATE('Mapa de férias'!$C$6,8,5))</f>
        <v/>
      </c>
      <c r="H167" s="38">
        <f>IF(6&gt;DAY(DATE('Mapa de férias'!$C$6,8+1,0)),"",DATE('Mapa de férias'!$C$6,8,6))</f>
        <v/>
      </c>
      <c r="I167" s="38">
        <f>IF(7&gt;DAY(DATE('Mapa de férias'!$C$6,8+1,0)),"",DATE('Mapa de férias'!$C$6,8,7))</f>
        <v/>
      </c>
      <c r="J167" s="38">
        <f>IF(8&gt;DAY(DATE('Mapa de férias'!$C$6,8+1,0)),"",DATE('Mapa de férias'!$C$6,8,8))</f>
        <v/>
      </c>
      <c r="K167" s="38">
        <f>IF(9&gt;DAY(DATE('Mapa de férias'!$C$6,8+1,0)),"",DATE('Mapa de férias'!$C$6,8,9))</f>
        <v/>
      </c>
      <c r="L167" s="38">
        <f>IF(10&gt;DAY(DATE('Mapa de férias'!$C$6,8+1,0)),"",DATE('Mapa de férias'!$C$6,8,10))</f>
        <v/>
      </c>
      <c r="M167" s="38">
        <f>IF(11&gt;DAY(DATE('Mapa de férias'!$C$6,8+1,0)),"",DATE('Mapa de férias'!$C$6,8,11))</f>
        <v/>
      </c>
      <c r="N167" s="38">
        <f>IF(12&gt;DAY(DATE('Mapa de férias'!$C$6,8+1,0)),"",DATE('Mapa de férias'!$C$6,8,12))</f>
        <v/>
      </c>
      <c r="O167" s="38">
        <f>IF(13&gt;DAY(DATE('Mapa de férias'!$C$6,8+1,0)),"",DATE('Mapa de férias'!$C$6,8,13))</f>
        <v/>
      </c>
      <c r="P167" s="38">
        <f>IF(14&gt;DAY(DATE('Mapa de férias'!$C$6,8+1,0)),"",DATE('Mapa de férias'!$C$6,8,14))</f>
        <v/>
      </c>
      <c r="Q167" s="38">
        <f>IF(15&gt;DAY(DATE('Mapa de férias'!$C$6,8+1,0)),"",DATE('Mapa de férias'!$C$6,8,15))</f>
        <v/>
      </c>
      <c r="R167" s="38">
        <f>IF(16&gt;DAY(DATE('Mapa de férias'!$C$6,8+1,0)),"",DATE('Mapa de férias'!$C$6,8,16))</f>
        <v/>
      </c>
      <c r="S167" s="38">
        <f>IF(17&gt;DAY(DATE('Mapa de férias'!$C$6,8+1,0)),"",DATE('Mapa de férias'!$C$6,8,17))</f>
        <v/>
      </c>
      <c r="T167" s="38">
        <f>IF(18&gt;DAY(DATE('Mapa de férias'!$C$6,8+1,0)),"",DATE('Mapa de férias'!$C$6,8,18))</f>
        <v/>
      </c>
      <c r="U167" s="38">
        <f>IF(19&gt;DAY(DATE('Mapa de férias'!$C$6,8+1,0)),"",DATE('Mapa de férias'!$C$6,8,19))</f>
        <v/>
      </c>
      <c r="V167" s="38">
        <f>IF(20&gt;DAY(DATE('Mapa de férias'!$C$6,8+1,0)),"",DATE('Mapa de férias'!$C$6,8,20))</f>
        <v/>
      </c>
      <c r="W167" s="38">
        <f>IF(21&gt;DAY(DATE('Mapa de férias'!$C$6,8+1,0)),"",DATE('Mapa de férias'!$C$6,8,21))</f>
        <v/>
      </c>
      <c r="X167" s="38">
        <f>IF(22&gt;DAY(DATE('Mapa de férias'!$C$6,8+1,0)),"",DATE('Mapa de férias'!$C$6,8,22))</f>
        <v/>
      </c>
      <c r="Y167" s="38">
        <f>IF(23&gt;DAY(DATE('Mapa de férias'!$C$6,8+1,0)),"",DATE('Mapa de férias'!$C$6,8,23))</f>
        <v/>
      </c>
      <c r="Z167" s="38">
        <f>IF(24&gt;DAY(DATE('Mapa de férias'!$C$6,8+1,0)),"",DATE('Mapa de férias'!$C$6,8,24))</f>
        <v/>
      </c>
      <c r="AA167" s="38">
        <f>IF(25&gt;DAY(DATE('Mapa de férias'!$C$6,8+1,0)),"",DATE('Mapa de férias'!$C$6,8,25))</f>
        <v/>
      </c>
      <c r="AB167" s="38">
        <f>IF(26&gt;DAY(DATE('Mapa de férias'!$C$6,8+1,0)),"",DATE('Mapa de férias'!$C$6,8,26))</f>
        <v/>
      </c>
      <c r="AC167" s="38">
        <f>IF(27&gt;DAY(DATE('Mapa de férias'!$C$6,8+1,0)),"",DATE('Mapa de férias'!$C$6,8,27))</f>
        <v/>
      </c>
      <c r="AD167" s="38">
        <f>IF(28&gt;DAY(DATE('Mapa de férias'!$C$6,8+1,0)),"",DATE('Mapa de férias'!$C$6,8,28))</f>
        <v/>
      </c>
      <c r="AE167" s="38">
        <f>IF(29&gt;DAY(DATE('Mapa de férias'!$C$6,8+1,0)),"",DATE('Mapa de férias'!$C$6,8,29))</f>
        <v/>
      </c>
      <c r="AF167" s="38">
        <f>IF(30&gt;DAY(DATE('Mapa de férias'!$C$6,8+1,0)),"",DATE('Mapa de férias'!$C$6,8,30))</f>
        <v/>
      </c>
      <c r="AG167" s="38">
        <f>IF(31&gt;DAY(DATE('Mapa de férias'!$C$6,8+1,0)),"",DATE('Mapa de férias'!$C$6,8,31))</f>
        <v/>
      </c>
      <c r="AH167" s="39" t="inlineStr">
        <is>
          <t>Dias</t>
        </is>
      </c>
    </row>
    <row r="168" ht="12" customHeight="1">
      <c r="C168" s="40">
        <f>IF(C167="","",C167)</f>
        <v/>
      </c>
      <c r="D168" s="40">
        <f>IF(D167="","",D167)</f>
        <v/>
      </c>
      <c r="E168" s="40">
        <f>IF(E167="","",E167)</f>
        <v/>
      </c>
      <c r="F168" s="40">
        <f>IF(F167="","",F167)</f>
        <v/>
      </c>
      <c r="G168" s="40">
        <f>IF(G167="","",G167)</f>
        <v/>
      </c>
      <c r="H168" s="40">
        <f>IF(H167="","",H167)</f>
        <v/>
      </c>
      <c r="I168" s="40">
        <f>IF(I167="","",I167)</f>
        <v/>
      </c>
      <c r="J168" s="40">
        <f>IF(J167="","",J167)</f>
        <v/>
      </c>
      <c r="K168" s="40">
        <f>IF(K167="","",K167)</f>
        <v/>
      </c>
      <c r="L168" s="40">
        <f>IF(L167="","",L167)</f>
        <v/>
      </c>
      <c r="M168" s="40">
        <f>IF(M167="","",M167)</f>
        <v/>
      </c>
      <c r="N168" s="40">
        <f>IF(N167="","",N167)</f>
        <v/>
      </c>
      <c r="O168" s="40">
        <f>IF(O167="","",O167)</f>
        <v/>
      </c>
      <c r="P168" s="40">
        <f>IF(P167="","",P167)</f>
        <v/>
      </c>
      <c r="Q168" s="40">
        <f>IF(Q167="","",Q167)</f>
        <v/>
      </c>
      <c r="R168" s="40">
        <f>IF(R167="","",R167)</f>
        <v/>
      </c>
      <c r="S168" s="40">
        <f>IF(S167="","",S167)</f>
        <v/>
      </c>
      <c r="T168" s="40">
        <f>IF(T167="","",T167)</f>
        <v/>
      </c>
      <c r="U168" s="40">
        <f>IF(U167="","",U167)</f>
        <v/>
      </c>
      <c r="V168" s="40">
        <f>IF(V167="","",V167)</f>
        <v/>
      </c>
      <c r="W168" s="40">
        <f>IF(W167="","",W167)</f>
        <v/>
      </c>
      <c r="X168" s="40">
        <f>IF(X167="","",X167)</f>
        <v/>
      </c>
      <c r="Y168" s="40">
        <f>IF(Y167="","",Y167)</f>
        <v/>
      </c>
      <c r="Z168" s="40">
        <f>IF(Z167="","",Z167)</f>
        <v/>
      </c>
      <c r="AA168" s="40">
        <f>IF(AA167="","",AA167)</f>
        <v/>
      </c>
      <c r="AB168" s="40">
        <f>IF(AB167="","",AB167)</f>
        <v/>
      </c>
      <c r="AC168" s="40">
        <f>IF(AC167="","",AC167)</f>
        <v/>
      </c>
      <c r="AD168" s="40">
        <f>IF(AD167="","",AD167)</f>
        <v/>
      </c>
      <c r="AE168" s="40">
        <f>IF(AE167="","",AE167)</f>
        <v/>
      </c>
      <c r="AF168" s="40">
        <f>IF(AF167="","",AF167)</f>
        <v/>
      </c>
      <c r="AG168" s="40">
        <f>IF(AG167="","",AG167)</f>
        <v/>
      </c>
      <c r="AH168" s="41" t="n"/>
    </row>
    <row r="169" ht="15" customHeight="1">
      <c r="A169" s="42" t="n">
        <v>1</v>
      </c>
      <c r="B169" s="43">
        <f>IF('Mapa de férias'!$B$10="","",'Mapa de férias'!$B$10)</f>
        <v/>
      </c>
      <c r="C169" s="44">
        <f>IF(OR($B169="",C$167=""),"",IF(AND(NETWORKDAYS(C$167,C$167,'Feriados'!$F$7:$F$22)=1,OR(AND(C$167&gt;='Mapa de férias'!$E$10,C$167&lt;='Mapa de férias'!$F$10),AND(C$167&gt;='Mapa de férias'!$G$10,C$167&lt;='Mapa de férias'!$H$10),AND(C$167&gt;='Mapa de férias'!$I$10,C$167&lt;='Mapa de férias'!$J$10))),"F",""))</f>
        <v/>
      </c>
      <c r="D169" s="44">
        <f>IF(OR($B169="",D$167=""),"",IF(AND(NETWORKDAYS(D$167,D$167,'Feriados'!$F$7:$F$22)=1,OR(AND(D$167&gt;='Mapa de férias'!$E$10,D$167&lt;='Mapa de férias'!$F$10),AND(D$167&gt;='Mapa de férias'!$G$10,D$167&lt;='Mapa de férias'!$H$10),AND(D$167&gt;='Mapa de férias'!$I$10,D$167&lt;='Mapa de férias'!$J$10))),"F",""))</f>
        <v/>
      </c>
      <c r="E169" s="44">
        <f>IF(OR($B169="",E$167=""),"",IF(AND(NETWORKDAYS(E$167,E$167,'Feriados'!$F$7:$F$22)=1,OR(AND(E$167&gt;='Mapa de férias'!$E$10,E$167&lt;='Mapa de férias'!$F$10),AND(E$167&gt;='Mapa de férias'!$G$10,E$167&lt;='Mapa de férias'!$H$10),AND(E$167&gt;='Mapa de férias'!$I$10,E$167&lt;='Mapa de férias'!$J$10))),"F",""))</f>
        <v/>
      </c>
      <c r="F169" s="44">
        <f>IF(OR($B169="",F$167=""),"",IF(AND(NETWORKDAYS(F$167,F$167,'Feriados'!$F$7:$F$22)=1,OR(AND(F$167&gt;='Mapa de férias'!$E$10,F$167&lt;='Mapa de férias'!$F$10),AND(F$167&gt;='Mapa de férias'!$G$10,F$167&lt;='Mapa de férias'!$H$10),AND(F$167&gt;='Mapa de férias'!$I$10,F$167&lt;='Mapa de férias'!$J$10))),"F",""))</f>
        <v/>
      </c>
      <c r="G169" s="44">
        <f>IF(OR($B169="",G$167=""),"",IF(AND(NETWORKDAYS(G$167,G$167,'Feriados'!$F$7:$F$22)=1,OR(AND(G$167&gt;='Mapa de férias'!$E$10,G$167&lt;='Mapa de férias'!$F$10),AND(G$167&gt;='Mapa de férias'!$G$10,G$167&lt;='Mapa de férias'!$H$10),AND(G$167&gt;='Mapa de férias'!$I$10,G$167&lt;='Mapa de férias'!$J$10))),"F",""))</f>
        <v/>
      </c>
      <c r="H169" s="44">
        <f>IF(OR($B169="",H$167=""),"",IF(AND(NETWORKDAYS(H$167,H$167,'Feriados'!$F$7:$F$22)=1,OR(AND(H$167&gt;='Mapa de férias'!$E$10,H$167&lt;='Mapa de férias'!$F$10),AND(H$167&gt;='Mapa de férias'!$G$10,H$167&lt;='Mapa de férias'!$H$10),AND(H$167&gt;='Mapa de férias'!$I$10,H$167&lt;='Mapa de férias'!$J$10))),"F",""))</f>
        <v/>
      </c>
      <c r="I169" s="44">
        <f>IF(OR($B169="",I$167=""),"",IF(AND(NETWORKDAYS(I$167,I$167,'Feriados'!$F$7:$F$22)=1,OR(AND(I$167&gt;='Mapa de férias'!$E$10,I$167&lt;='Mapa de férias'!$F$10),AND(I$167&gt;='Mapa de férias'!$G$10,I$167&lt;='Mapa de férias'!$H$10),AND(I$167&gt;='Mapa de férias'!$I$10,I$167&lt;='Mapa de férias'!$J$10))),"F",""))</f>
        <v/>
      </c>
      <c r="J169" s="44">
        <f>IF(OR($B169="",J$167=""),"",IF(AND(NETWORKDAYS(J$167,J$167,'Feriados'!$F$7:$F$22)=1,OR(AND(J$167&gt;='Mapa de férias'!$E$10,J$167&lt;='Mapa de férias'!$F$10),AND(J$167&gt;='Mapa de férias'!$G$10,J$167&lt;='Mapa de férias'!$H$10),AND(J$167&gt;='Mapa de férias'!$I$10,J$167&lt;='Mapa de férias'!$J$10))),"F",""))</f>
        <v/>
      </c>
      <c r="K169" s="44">
        <f>IF(OR($B169="",K$167=""),"",IF(AND(NETWORKDAYS(K$167,K$167,'Feriados'!$F$7:$F$22)=1,OR(AND(K$167&gt;='Mapa de férias'!$E$10,K$167&lt;='Mapa de férias'!$F$10),AND(K$167&gt;='Mapa de férias'!$G$10,K$167&lt;='Mapa de férias'!$H$10),AND(K$167&gt;='Mapa de férias'!$I$10,K$167&lt;='Mapa de férias'!$J$10))),"F",""))</f>
        <v/>
      </c>
      <c r="L169" s="44">
        <f>IF(OR($B169="",L$167=""),"",IF(AND(NETWORKDAYS(L$167,L$167,'Feriados'!$F$7:$F$22)=1,OR(AND(L$167&gt;='Mapa de férias'!$E$10,L$167&lt;='Mapa de férias'!$F$10),AND(L$167&gt;='Mapa de férias'!$G$10,L$167&lt;='Mapa de férias'!$H$10),AND(L$167&gt;='Mapa de férias'!$I$10,L$167&lt;='Mapa de férias'!$J$10))),"F",""))</f>
        <v/>
      </c>
      <c r="M169" s="44">
        <f>IF(OR($B169="",M$167=""),"",IF(AND(NETWORKDAYS(M$167,M$167,'Feriados'!$F$7:$F$22)=1,OR(AND(M$167&gt;='Mapa de férias'!$E$10,M$167&lt;='Mapa de férias'!$F$10),AND(M$167&gt;='Mapa de férias'!$G$10,M$167&lt;='Mapa de férias'!$H$10),AND(M$167&gt;='Mapa de férias'!$I$10,M$167&lt;='Mapa de férias'!$J$10))),"F",""))</f>
        <v/>
      </c>
      <c r="N169" s="44">
        <f>IF(OR($B169="",N$167=""),"",IF(AND(NETWORKDAYS(N$167,N$167,'Feriados'!$F$7:$F$22)=1,OR(AND(N$167&gt;='Mapa de férias'!$E$10,N$167&lt;='Mapa de férias'!$F$10),AND(N$167&gt;='Mapa de férias'!$G$10,N$167&lt;='Mapa de férias'!$H$10),AND(N$167&gt;='Mapa de férias'!$I$10,N$167&lt;='Mapa de férias'!$J$10))),"F",""))</f>
        <v/>
      </c>
      <c r="O169" s="44">
        <f>IF(OR($B169="",O$167=""),"",IF(AND(NETWORKDAYS(O$167,O$167,'Feriados'!$F$7:$F$22)=1,OR(AND(O$167&gt;='Mapa de férias'!$E$10,O$167&lt;='Mapa de férias'!$F$10),AND(O$167&gt;='Mapa de férias'!$G$10,O$167&lt;='Mapa de férias'!$H$10),AND(O$167&gt;='Mapa de férias'!$I$10,O$167&lt;='Mapa de férias'!$J$10))),"F",""))</f>
        <v/>
      </c>
      <c r="P169" s="44">
        <f>IF(OR($B169="",P$167=""),"",IF(AND(NETWORKDAYS(P$167,P$167,'Feriados'!$F$7:$F$22)=1,OR(AND(P$167&gt;='Mapa de férias'!$E$10,P$167&lt;='Mapa de férias'!$F$10),AND(P$167&gt;='Mapa de férias'!$G$10,P$167&lt;='Mapa de férias'!$H$10),AND(P$167&gt;='Mapa de férias'!$I$10,P$167&lt;='Mapa de férias'!$J$10))),"F",""))</f>
        <v/>
      </c>
      <c r="Q169" s="44">
        <f>IF(OR($B169="",Q$167=""),"",IF(AND(NETWORKDAYS(Q$167,Q$167,'Feriados'!$F$7:$F$22)=1,OR(AND(Q$167&gt;='Mapa de férias'!$E$10,Q$167&lt;='Mapa de férias'!$F$10),AND(Q$167&gt;='Mapa de férias'!$G$10,Q$167&lt;='Mapa de férias'!$H$10),AND(Q$167&gt;='Mapa de férias'!$I$10,Q$167&lt;='Mapa de férias'!$J$10))),"F",""))</f>
        <v/>
      </c>
      <c r="R169" s="44">
        <f>IF(OR($B169="",R$167=""),"",IF(AND(NETWORKDAYS(R$167,R$167,'Feriados'!$F$7:$F$22)=1,OR(AND(R$167&gt;='Mapa de férias'!$E$10,R$167&lt;='Mapa de férias'!$F$10),AND(R$167&gt;='Mapa de férias'!$G$10,R$167&lt;='Mapa de férias'!$H$10),AND(R$167&gt;='Mapa de férias'!$I$10,R$167&lt;='Mapa de férias'!$J$10))),"F",""))</f>
        <v/>
      </c>
      <c r="S169" s="44">
        <f>IF(OR($B169="",S$167=""),"",IF(AND(NETWORKDAYS(S$167,S$167,'Feriados'!$F$7:$F$22)=1,OR(AND(S$167&gt;='Mapa de férias'!$E$10,S$167&lt;='Mapa de férias'!$F$10),AND(S$167&gt;='Mapa de férias'!$G$10,S$167&lt;='Mapa de férias'!$H$10),AND(S$167&gt;='Mapa de férias'!$I$10,S$167&lt;='Mapa de férias'!$J$10))),"F",""))</f>
        <v/>
      </c>
      <c r="T169" s="44">
        <f>IF(OR($B169="",T$167=""),"",IF(AND(NETWORKDAYS(T$167,T$167,'Feriados'!$F$7:$F$22)=1,OR(AND(T$167&gt;='Mapa de férias'!$E$10,T$167&lt;='Mapa de férias'!$F$10),AND(T$167&gt;='Mapa de férias'!$G$10,T$167&lt;='Mapa de férias'!$H$10),AND(T$167&gt;='Mapa de férias'!$I$10,T$167&lt;='Mapa de férias'!$J$10))),"F",""))</f>
        <v/>
      </c>
      <c r="U169" s="44">
        <f>IF(OR($B169="",U$167=""),"",IF(AND(NETWORKDAYS(U$167,U$167,'Feriados'!$F$7:$F$22)=1,OR(AND(U$167&gt;='Mapa de férias'!$E$10,U$167&lt;='Mapa de férias'!$F$10),AND(U$167&gt;='Mapa de férias'!$G$10,U$167&lt;='Mapa de férias'!$H$10),AND(U$167&gt;='Mapa de férias'!$I$10,U$167&lt;='Mapa de férias'!$J$10))),"F",""))</f>
        <v/>
      </c>
      <c r="V169" s="44">
        <f>IF(OR($B169="",V$167=""),"",IF(AND(NETWORKDAYS(V$167,V$167,'Feriados'!$F$7:$F$22)=1,OR(AND(V$167&gt;='Mapa de férias'!$E$10,V$167&lt;='Mapa de férias'!$F$10),AND(V$167&gt;='Mapa de férias'!$G$10,V$167&lt;='Mapa de férias'!$H$10),AND(V$167&gt;='Mapa de férias'!$I$10,V$167&lt;='Mapa de férias'!$J$10))),"F",""))</f>
        <v/>
      </c>
      <c r="W169" s="44">
        <f>IF(OR($B169="",W$167=""),"",IF(AND(NETWORKDAYS(W$167,W$167,'Feriados'!$F$7:$F$22)=1,OR(AND(W$167&gt;='Mapa de férias'!$E$10,W$167&lt;='Mapa de férias'!$F$10),AND(W$167&gt;='Mapa de férias'!$G$10,W$167&lt;='Mapa de férias'!$H$10),AND(W$167&gt;='Mapa de férias'!$I$10,W$167&lt;='Mapa de férias'!$J$10))),"F",""))</f>
        <v/>
      </c>
      <c r="X169" s="44">
        <f>IF(OR($B169="",X$167=""),"",IF(AND(NETWORKDAYS(X$167,X$167,'Feriados'!$F$7:$F$22)=1,OR(AND(X$167&gt;='Mapa de férias'!$E$10,X$167&lt;='Mapa de férias'!$F$10),AND(X$167&gt;='Mapa de férias'!$G$10,X$167&lt;='Mapa de férias'!$H$10),AND(X$167&gt;='Mapa de férias'!$I$10,X$167&lt;='Mapa de férias'!$J$10))),"F",""))</f>
        <v/>
      </c>
      <c r="Y169" s="44">
        <f>IF(OR($B169="",Y$167=""),"",IF(AND(NETWORKDAYS(Y$167,Y$167,'Feriados'!$F$7:$F$22)=1,OR(AND(Y$167&gt;='Mapa de férias'!$E$10,Y$167&lt;='Mapa de férias'!$F$10),AND(Y$167&gt;='Mapa de férias'!$G$10,Y$167&lt;='Mapa de férias'!$H$10),AND(Y$167&gt;='Mapa de férias'!$I$10,Y$167&lt;='Mapa de férias'!$J$10))),"F",""))</f>
        <v/>
      </c>
      <c r="Z169" s="44">
        <f>IF(OR($B169="",Z$167=""),"",IF(AND(NETWORKDAYS(Z$167,Z$167,'Feriados'!$F$7:$F$22)=1,OR(AND(Z$167&gt;='Mapa de férias'!$E$10,Z$167&lt;='Mapa de férias'!$F$10),AND(Z$167&gt;='Mapa de férias'!$G$10,Z$167&lt;='Mapa de férias'!$H$10),AND(Z$167&gt;='Mapa de férias'!$I$10,Z$167&lt;='Mapa de férias'!$J$10))),"F",""))</f>
        <v/>
      </c>
      <c r="AA169" s="44">
        <f>IF(OR($B169="",AA$167=""),"",IF(AND(NETWORKDAYS(AA$167,AA$167,'Feriados'!$F$7:$F$22)=1,OR(AND(AA$167&gt;='Mapa de férias'!$E$10,AA$167&lt;='Mapa de férias'!$F$10),AND(AA$167&gt;='Mapa de férias'!$G$10,AA$167&lt;='Mapa de férias'!$H$10),AND(AA$167&gt;='Mapa de férias'!$I$10,AA$167&lt;='Mapa de férias'!$J$10))),"F",""))</f>
        <v/>
      </c>
      <c r="AB169" s="44">
        <f>IF(OR($B169="",AB$167=""),"",IF(AND(NETWORKDAYS(AB$167,AB$167,'Feriados'!$F$7:$F$22)=1,OR(AND(AB$167&gt;='Mapa de férias'!$E$10,AB$167&lt;='Mapa de férias'!$F$10),AND(AB$167&gt;='Mapa de férias'!$G$10,AB$167&lt;='Mapa de férias'!$H$10),AND(AB$167&gt;='Mapa de férias'!$I$10,AB$167&lt;='Mapa de férias'!$J$10))),"F",""))</f>
        <v/>
      </c>
      <c r="AC169" s="44">
        <f>IF(OR($B169="",AC$167=""),"",IF(AND(NETWORKDAYS(AC$167,AC$167,'Feriados'!$F$7:$F$22)=1,OR(AND(AC$167&gt;='Mapa de férias'!$E$10,AC$167&lt;='Mapa de férias'!$F$10),AND(AC$167&gt;='Mapa de férias'!$G$10,AC$167&lt;='Mapa de férias'!$H$10),AND(AC$167&gt;='Mapa de férias'!$I$10,AC$167&lt;='Mapa de férias'!$J$10))),"F",""))</f>
        <v/>
      </c>
      <c r="AD169" s="44">
        <f>IF(OR($B169="",AD$167=""),"",IF(AND(NETWORKDAYS(AD$167,AD$167,'Feriados'!$F$7:$F$22)=1,OR(AND(AD$167&gt;='Mapa de férias'!$E$10,AD$167&lt;='Mapa de férias'!$F$10),AND(AD$167&gt;='Mapa de férias'!$G$10,AD$167&lt;='Mapa de férias'!$H$10),AND(AD$167&gt;='Mapa de férias'!$I$10,AD$167&lt;='Mapa de férias'!$J$10))),"F",""))</f>
        <v/>
      </c>
      <c r="AE169" s="44">
        <f>IF(OR($B169="",AE$167=""),"",IF(AND(NETWORKDAYS(AE$167,AE$167,'Feriados'!$F$7:$F$22)=1,OR(AND(AE$167&gt;='Mapa de férias'!$E$10,AE$167&lt;='Mapa de férias'!$F$10),AND(AE$167&gt;='Mapa de férias'!$G$10,AE$167&lt;='Mapa de férias'!$H$10),AND(AE$167&gt;='Mapa de férias'!$I$10,AE$167&lt;='Mapa de férias'!$J$10))),"F",""))</f>
        <v/>
      </c>
      <c r="AF169" s="44">
        <f>IF(OR($B169="",AF$167=""),"",IF(AND(NETWORKDAYS(AF$167,AF$167,'Feriados'!$F$7:$F$22)=1,OR(AND(AF$167&gt;='Mapa de férias'!$E$10,AF$167&lt;='Mapa de férias'!$F$10),AND(AF$167&gt;='Mapa de férias'!$G$10,AF$167&lt;='Mapa de férias'!$H$10),AND(AF$167&gt;='Mapa de férias'!$I$10,AF$167&lt;='Mapa de férias'!$J$10))),"F",""))</f>
        <v/>
      </c>
      <c r="AG169" s="44">
        <f>IF(OR($B169="",AG$167=""),"",IF(AND(NETWORKDAYS(AG$167,AG$167,'Feriados'!$F$7:$F$22)=1,OR(AND(AG$167&gt;='Mapa de férias'!$E$10,AG$167&lt;='Mapa de férias'!$F$10),AND(AG$167&gt;='Mapa de férias'!$G$10,AG$167&lt;='Mapa de férias'!$H$10),AND(AG$167&gt;='Mapa de férias'!$I$10,AG$167&lt;='Mapa de férias'!$J$10))),"F",""))</f>
        <v/>
      </c>
      <c r="AH169" s="45">
        <f>IF($B169="","",COUNTIF(C169:AG169,"F"))</f>
        <v/>
      </c>
    </row>
    <row r="170" ht="15" customHeight="1">
      <c r="A170" s="42" t="n">
        <v>2</v>
      </c>
      <c r="B170" s="43">
        <f>IF('Mapa de férias'!$B$11="","",'Mapa de férias'!$B$11)</f>
        <v/>
      </c>
      <c r="C170" s="44">
        <f>IF(OR($B170="",C$167=""),"",IF(AND(NETWORKDAYS(C$167,C$167,'Feriados'!$F$7:$F$22)=1,OR(AND(C$167&gt;='Mapa de férias'!$E$11,C$167&lt;='Mapa de férias'!$F$11),AND(C$167&gt;='Mapa de férias'!$G$11,C$167&lt;='Mapa de férias'!$H$11),AND(C$167&gt;='Mapa de férias'!$I$11,C$167&lt;='Mapa de férias'!$J$11))),"F",""))</f>
        <v/>
      </c>
      <c r="D170" s="44">
        <f>IF(OR($B170="",D$167=""),"",IF(AND(NETWORKDAYS(D$167,D$167,'Feriados'!$F$7:$F$22)=1,OR(AND(D$167&gt;='Mapa de férias'!$E$11,D$167&lt;='Mapa de férias'!$F$11),AND(D$167&gt;='Mapa de férias'!$G$11,D$167&lt;='Mapa de férias'!$H$11),AND(D$167&gt;='Mapa de férias'!$I$11,D$167&lt;='Mapa de férias'!$J$11))),"F",""))</f>
        <v/>
      </c>
      <c r="E170" s="44">
        <f>IF(OR($B170="",E$167=""),"",IF(AND(NETWORKDAYS(E$167,E$167,'Feriados'!$F$7:$F$22)=1,OR(AND(E$167&gt;='Mapa de férias'!$E$11,E$167&lt;='Mapa de férias'!$F$11),AND(E$167&gt;='Mapa de férias'!$G$11,E$167&lt;='Mapa de férias'!$H$11),AND(E$167&gt;='Mapa de férias'!$I$11,E$167&lt;='Mapa de férias'!$J$11))),"F",""))</f>
        <v/>
      </c>
      <c r="F170" s="44">
        <f>IF(OR($B170="",F$167=""),"",IF(AND(NETWORKDAYS(F$167,F$167,'Feriados'!$F$7:$F$22)=1,OR(AND(F$167&gt;='Mapa de férias'!$E$11,F$167&lt;='Mapa de férias'!$F$11),AND(F$167&gt;='Mapa de férias'!$G$11,F$167&lt;='Mapa de férias'!$H$11),AND(F$167&gt;='Mapa de férias'!$I$11,F$167&lt;='Mapa de férias'!$J$11))),"F",""))</f>
        <v/>
      </c>
      <c r="G170" s="44">
        <f>IF(OR($B170="",G$167=""),"",IF(AND(NETWORKDAYS(G$167,G$167,'Feriados'!$F$7:$F$22)=1,OR(AND(G$167&gt;='Mapa de férias'!$E$11,G$167&lt;='Mapa de férias'!$F$11),AND(G$167&gt;='Mapa de férias'!$G$11,G$167&lt;='Mapa de férias'!$H$11),AND(G$167&gt;='Mapa de férias'!$I$11,G$167&lt;='Mapa de férias'!$J$11))),"F",""))</f>
        <v/>
      </c>
      <c r="H170" s="44">
        <f>IF(OR($B170="",H$167=""),"",IF(AND(NETWORKDAYS(H$167,H$167,'Feriados'!$F$7:$F$22)=1,OR(AND(H$167&gt;='Mapa de férias'!$E$11,H$167&lt;='Mapa de férias'!$F$11),AND(H$167&gt;='Mapa de férias'!$G$11,H$167&lt;='Mapa de férias'!$H$11),AND(H$167&gt;='Mapa de férias'!$I$11,H$167&lt;='Mapa de férias'!$J$11))),"F",""))</f>
        <v/>
      </c>
      <c r="I170" s="44">
        <f>IF(OR($B170="",I$167=""),"",IF(AND(NETWORKDAYS(I$167,I$167,'Feriados'!$F$7:$F$22)=1,OR(AND(I$167&gt;='Mapa de férias'!$E$11,I$167&lt;='Mapa de férias'!$F$11),AND(I$167&gt;='Mapa de férias'!$G$11,I$167&lt;='Mapa de férias'!$H$11),AND(I$167&gt;='Mapa de férias'!$I$11,I$167&lt;='Mapa de férias'!$J$11))),"F",""))</f>
        <v/>
      </c>
      <c r="J170" s="44">
        <f>IF(OR($B170="",J$167=""),"",IF(AND(NETWORKDAYS(J$167,J$167,'Feriados'!$F$7:$F$22)=1,OR(AND(J$167&gt;='Mapa de férias'!$E$11,J$167&lt;='Mapa de férias'!$F$11),AND(J$167&gt;='Mapa de férias'!$G$11,J$167&lt;='Mapa de férias'!$H$11),AND(J$167&gt;='Mapa de férias'!$I$11,J$167&lt;='Mapa de férias'!$J$11))),"F",""))</f>
        <v/>
      </c>
      <c r="K170" s="44">
        <f>IF(OR($B170="",K$167=""),"",IF(AND(NETWORKDAYS(K$167,K$167,'Feriados'!$F$7:$F$22)=1,OR(AND(K$167&gt;='Mapa de férias'!$E$11,K$167&lt;='Mapa de férias'!$F$11),AND(K$167&gt;='Mapa de férias'!$G$11,K$167&lt;='Mapa de férias'!$H$11),AND(K$167&gt;='Mapa de férias'!$I$11,K$167&lt;='Mapa de férias'!$J$11))),"F",""))</f>
        <v/>
      </c>
      <c r="L170" s="44">
        <f>IF(OR($B170="",L$167=""),"",IF(AND(NETWORKDAYS(L$167,L$167,'Feriados'!$F$7:$F$22)=1,OR(AND(L$167&gt;='Mapa de férias'!$E$11,L$167&lt;='Mapa de férias'!$F$11),AND(L$167&gt;='Mapa de férias'!$G$11,L$167&lt;='Mapa de férias'!$H$11),AND(L$167&gt;='Mapa de férias'!$I$11,L$167&lt;='Mapa de férias'!$J$11))),"F",""))</f>
        <v/>
      </c>
      <c r="M170" s="44">
        <f>IF(OR($B170="",M$167=""),"",IF(AND(NETWORKDAYS(M$167,M$167,'Feriados'!$F$7:$F$22)=1,OR(AND(M$167&gt;='Mapa de férias'!$E$11,M$167&lt;='Mapa de férias'!$F$11),AND(M$167&gt;='Mapa de férias'!$G$11,M$167&lt;='Mapa de férias'!$H$11),AND(M$167&gt;='Mapa de férias'!$I$11,M$167&lt;='Mapa de férias'!$J$11))),"F",""))</f>
        <v/>
      </c>
      <c r="N170" s="44">
        <f>IF(OR($B170="",N$167=""),"",IF(AND(NETWORKDAYS(N$167,N$167,'Feriados'!$F$7:$F$22)=1,OR(AND(N$167&gt;='Mapa de férias'!$E$11,N$167&lt;='Mapa de férias'!$F$11),AND(N$167&gt;='Mapa de férias'!$G$11,N$167&lt;='Mapa de férias'!$H$11),AND(N$167&gt;='Mapa de férias'!$I$11,N$167&lt;='Mapa de férias'!$J$11))),"F",""))</f>
        <v/>
      </c>
      <c r="O170" s="44">
        <f>IF(OR($B170="",O$167=""),"",IF(AND(NETWORKDAYS(O$167,O$167,'Feriados'!$F$7:$F$22)=1,OR(AND(O$167&gt;='Mapa de férias'!$E$11,O$167&lt;='Mapa de férias'!$F$11),AND(O$167&gt;='Mapa de férias'!$G$11,O$167&lt;='Mapa de férias'!$H$11),AND(O$167&gt;='Mapa de férias'!$I$11,O$167&lt;='Mapa de férias'!$J$11))),"F",""))</f>
        <v/>
      </c>
      <c r="P170" s="44">
        <f>IF(OR($B170="",P$167=""),"",IF(AND(NETWORKDAYS(P$167,P$167,'Feriados'!$F$7:$F$22)=1,OR(AND(P$167&gt;='Mapa de férias'!$E$11,P$167&lt;='Mapa de férias'!$F$11),AND(P$167&gt;='Mapa de férias'!$G$11,P$167&lt;='Mapa de férias'!$H$11),AND(P$167&gt;='Mapa de férias'!$I$11,P$167&lt;='Mapa de férias'!$J$11))),"F",""))</f>
        <v/>
      </c>
      <c r="Q170" s="44">
        <f>IF(OR($B170="",Q$167=""),"",IF(AND(NETWORKDAYS(Q$167,Q$167,'Feriados'!$F$7:$F$22)=1,OR(AND(Q$167&gt;='Mapa de férias'!$E$11,Q$167&lt;='Mapa de férias'!$F$11),AND(Q$167&gt;='Mapa de férias'!$G$11,Q$167&lt;='Mapa de férias'!$H$11),AND(Q$167&gt;='Mapa de férias'!$I$11,Q$167&lt;='Mapa de férias'!$J$11))),"F",""))</f>
        <v/>
      </c>
      <c r="R170" s="44">
        <f>IF(OR($B170="",R$167=""),"",IF(AND(NETWORKDAYS(R$167,R$167,'Feriados'!$F$7:$F$22)=1,OR(AND(R$167&gt;='Mapa de férias'!$E$11,R$167&lt;='Mapa de férias'!$F$11),AND(R$167&gt;='Mapa de férias'!$G$11,R$167&lt;='Mapa de férias'!$H$11),AND(R$167&gt;='Mapa de férias'!$I$11,R$167&lt;='Mapa de férias'!$J$11))),"F",""))</f>
        <v/>
      </c>
      <c r="S170" s="44">
        <f>IF(OR($B170="",S$167=""),"",IF(AND(NETWORKDAYS(S$167,S$167,'Feriados'!$F$7:$F$22)=1,OR(AND(S$167&gt;='Mapa de férias'!$E$11,S$167&lt;='Mapa de férias'!$F$11),AND(S$167&gt;='Mapa de férias'!$G$11,S$167&lt;='Mapa de férias'!$H$11),AND(S$167&gt;='Mapa de férias'!$I$11,S$167&lt;='Mapa de férias'!$J$11))),"F",""))</f>
        <v/>
      </c>
      <c r="T170" s="44">
        <f>IF(OR($B170="",T$167=""),"",IF(AND(NETWORKDAYS(T$167,T$167,'Feriados'!$F$7:$F$22)=1,OR(AND(T$167&gt;='Mapa de férias'!$E$11,T$167&lt;='Mapa de férias'!$F$11),AND(T$167&gt;='Mapa de férias'!$G$11,T$167&lt;='Mapa de férias'!$H$11),AND(T$167&gt;='Mapa de férias'!$I$11,T$167&lt;='Mapa de férias'!$J$11))),"F",""))</f>
        <v/>
      </c>
      <c r="U170" s="44">
        <f>IF(OR($B170="",U$167=""),"",IF(AND(NETWORKDAYS(U$167,U$167,'Feriados'!$F$7:$F$22)=1,OR(AND(U$167&gt;='Mapa de férias'!$E$11,U$167&lt;='Mapa de férias'!$F$11),AND(U$167&gt;='Mapa de férias'!$G$11,U$167&lt;='Mapa de férias'!$H$11),AND(U$167&gt;='Mapa de férias'!$I$11,U$167&lt;='Mapa de férias'!$J$11))),"F",""))</f>
        <v/>
      </c>
      <c r="V170" s="44">
        <f>IF(OR($B170="",V$167=""),"",IF(AND(NETWORKDAYS(V$167,V$167,'Feriados'!$F$7:$F$22)=1,OR(AND(V$167&gt;='Mapa de férias'!$E$11,V$167&lt;='Mapa de férias'!$F$11),AND(V$167&gt;='Mapa de férias'!$G$11,V$167&lt;='Mapa de férias'!$H$11),AND(V$167&gt;='Mapa de férias'!$I$11,V$167&lt;='Mapa de férias'!$J$11))),"F",""))</f>
        <v/>
      </c>
      <c r="W170" s="44">
        <f>IF(OR($B170="",W$167=""),"",IF(AND(NETWORKDAYS(W$167,W$167,'Feriados'!$F$7:$F$22)=1,OR(AND(W$167&gt;='Mapa de férias'!$E$11,W$167&lt;='Mapa de férias'!$F$11),AND(W$167&gt;='Mapa de férias'!$G$11,W$167&lt;='Mapa de férias'!$H$11),AND(W$167&gt;='Mapa de férias'!$I$11,W$167&lt;='Mapa de férias'!$J$11))),"F",""))</f>
        <v/>
      </c>
      <c r="X170" s="44">
        <f>IF(OR($B170="",X$167=""),"",IF(AND(NETWORKDAYS(X$167,X$167,'Feriados'!$F$7:$F$22)=1,OR(AND(X$167&gt;='Mapa de férias'!$E$11,X$167&lt;='Mapa de férias'!$F$11),AND(X$167&gt;='Mapa de férias'!$G$11,X$167&lt;='Mapa de férias'!$H$11),AND(X$167&gt;='Mapa de férias'!$I$11,X$167&lt;='Mapa de férias'!$J$11))),"F",""))</f>
        <v/>
      </c>
      <c r="Y170" s="44">
        <f>IF(OR($B170="",Y$167=""),"",IF(AND(NETWORKDAYS(Y$167,Y$167,'Feriados'!$F$7:$F$22)=1,OR(AND(Y$167&gt;='Mapa de férias'!$E$11,Y$167&lt;='Mapa de férias'!$F$11),AND(Y$167&gt;='Mapa de férias'!$G$11,Y$167&lt;='Mapa de férias'!$H$11),AND(Y$167&gt;='Mapa de férias'!$I$11,Y$167&lt;='Mapa de férias'!$J$11))),"F",""))</f>
        <v/>
      </c>
      <c r="Z170" s="44">
        <f>IF(OR($B170="",Z$167=""),"",IF(AND(NETWORKDAYS(Z$167,Z$167,'Feriados'!$F$7:$F$22)=1,OR(AND(Z$167&gt;='Mapa de férias'!$E$11,Z$167&lt;='Mapa de férias'!$F$11),AND(Z$167&gt;='Mapa de férias'!$G$11,Z$167&lt;='Mapa de férias'!$H$11),AND(Z$167&gt;='Mapa de férias'!$I$11,Z$167&lt;='Mapa de férias'!$J$11))),"F",""))</f>
        <v/>
      </c>
      <c r="AA170" s="44">
        <f>IF(OR($B170="",AA$167=""),"",IF(AND(NETWORKDAYS(AA$167,AA$167,'Feriados'!$F$7:$F$22)=1,OR(AND(AA$167&gt;='Mapa de férias'!$E$11,AA$167&lt;='Mapa de férias'!$F$11),AND(AA$167&gt;='Mapa de férias'!$G$11,AA$167&lt;='Mapa de férias'!$H$11),AND(AA$167&gt;='Mapa de férias'!$I$11,AA$167&lt;='Mapa de férias'!$J$11))),"F",""))</f>
        <v/>
      </c>
      <c r="AB170" s="44">
        <f>IF(OR($B170="",AB$167=""),"",IF(AND(NETWORKDAYS(AB$167,AB$167,'Feriados'!$F$7:$F$22)=1,OR(AND(AB$167&gt;='Mapa de férias'!$E$11,AB$167&lt;='Mapa de férias'!$F$11),AND(AB$167&gt;='Mapa de férias'!$G$11,AB$167&lt;='Mapa de férias'!$H$11),AND(AB$167&gt;='Mapa de férias'!$I$11,AB$167&lt;='Mapa de férias'!$J$11))),"F",""))</f>
        <v/>
      </c>
      <c r="AC170" s="44">
        <f>IF(OR($B170="",AC$167=""),"",IF(AND(NETWORKDAYS(AC$167,AC$167,'Feriados'!$F$7:$F$22)=1,OR(AND(AC$167&gt;='Mapa de férias'!$E$11,AC$167&lt;='Mapa de férias'!$F$11),AND(AC$167&gt;='Mapa de férias'!$G$11,AC$167&lt;='Mapa de férias'!$H$11),AND(AC$167&gt;='Mapa de férias'!$I$11,AC$167&lt;='Mapa de férias'!$J$11))),"F",""))</f>
        <v/>
      </c>
      <c r="AD170" s="44">
        <f>IF(OR($B170="",AD$167=""),"",IF(AND(NETWORKDAYS(AD$167,AD$167,'Feriados'!$F$7:$F$22)=1,OR(AND(AD$167&gt;='Mapa de férias'!$E$11,AD$167&lt;='Mapa de férias'!$F$11),AND(AD$167&gt;='Mapa de férias'!$G$11,AD$167&lt;='Mapa de férias'!$H$11),AND(AD$167&gt;='Mapa de férias'!$I$11,AD$167&lt;='Mapa de férias'!$J$11))),"F",""))</f>
        <v/>
      </c>
      <c r="AE170" s="44">
        <f>IF(OR($B170="",AE$167=""),"",IF(AND(NETWORKDAYS(AE$167,AE$167,'Feriados'!$F$7:$F$22)=1,OR(AND(AE$167&gt;='Mapa de férias'!$E$11,AE$167&lt;='Mapa de férias'!$F$11),AND(AE$167&gt;='Mapa de férias'!$G$11,AE$167&lt;='Mapa de férias'!$H$11),AND(AE$167&gt;='Mapa de férias'!$I$11,AE$167&lt;='Mapa de férias'!$J$11))),"F",""))</f>
        <v/>
      </c>
      <c r="AF170" s="44">
        <f>IF(OR($B170="",AF$167=""),"",IF(AND(NETWORKDAYS(AF$167,AF$167,'Feriados'!$F$7:$F$22)=1,OR(AND(AF$167&gt;='Mapa de férias'!$E$11,AF$167&lt;='Mapa de férias'!$F$11),AND(AF$167&gt;='Mapa de férias'!$G$11,AF$167&lt;='Mapa de férias'!$H$11),AND(AF$167&gt;='Mapa de férias'!$I$11,AF$167&lt;='Mapa de férias'!$J$11))),"F",""))</f>
        <v/>
      </c>
      <c r="AG170" s="44">
        <f>IF(OR($B170="",AG$167=""),"",IF(AND(NETWORKDAYS(AG$167,AG$167,'Feriados'!$F$7:$F$22)=1,OR(AND(AG$167&gt;='Mapa de férias'!$E$11,AG$167&lt;='Mapa de férias'!$F$11),AND(AG$167&gt;='Mapa de férias'!$G$11,AG$167&lt;='Mapa de férias'!$H$11),AND(AG$167&gt;='Mapa de férias'!$I$11,AG$167&lt;='Mapa de férias'!$J$11))),"F",""))</f>
        <v/>
      </c>
      <c r="AH170" s="45">
        <f>IF($B170="","",COUNTIF(C170:AG170,"F"))</f>
        <v/>
      </c>
    </row>
    <row r="171" ht="15" customHeight="1">
      <c r="A171" s="42" t="n">
        <v>3</v>
      </c>
      <c r="B171" s="43">
        <f>IF('Mapa de férias'!$B$12="","",'Mapa de férias'!$B$12)</f>
        <v/>
      </c>
      <c r="C171" s="44">
        <f>IF(OR($B171="",C$167=""),"",IF(AND(NETWORKDAYS(C$167,C$167,'Feriados'!$F$7:$F$22)=1,OR(AND(C$167&gt;='Mapa de férias'!$E$12,C$167&lt;='Mapa de férias'!$F$12),AND(C$167&gt;='Mapa de férias'!$G$12,C$167&lt;='Mapa de férias'!$H$12),AND(C$167&gt;='Mapa de férias'!$I$12,C$167&lt;='Mapa de férias'!$J$12))),"F",""))</f>
        <v/>
      </c>
      <c r="D171" s="44">
        <f>IF(OR($B171="",D$167=""),"",IF(AND(NETWORKDAYS(D$167,D$167,'Feriados'!$F$7:$F$22)=1,OR(AND(D$167&gt;='Mapa de férias'!$E$12,D$167&lt;='Mapa de férias'!$F$12),AND(D$167&gt;='Mapa de férias'!$G$12,D$167&lt;='Mapa de férias'!$H$12),AND(D$167&gt;='Mapa de férias'!$I$12,D$167&lt;='Mapa de férias'!$J$12))),"F",""))</f>
        <v/>
      </c>
      <c r="E171" s="44">
        <f>IF(OR($B171="",E$167=""),"",IF(AND(NETWORKDAYS(E$167,E$167,'Feriados'!$F$7:$F$22)=1,OR(AND(E$167&gt;='Mapa de férias'!$E$12,E$167&lt;='Mapa de férias'!$F$12),AND(E$167&gt;='Mapa de férias'!$G$12,E$167&lt;='Mapa de férias'!$H$12),AND(E$167&gt;='Mapa de férias'!$I$12,E$167&lt;='Mapa de férias'!$J$12))),"F",""))</f>
        <v/>
      </c>
      <c r="F171" s="44">
        <f>IF(OR($B171="",F$167=""),"",IF(AND(NETWORKDAYS(F$167,F$167,'Feriados'!$F$7:$F$22)=1,OR(AND(F$167&gt;='Mapa de férias'!$E$12,F$167&lt;='Mapa de férias'!$F$12),AND(F$167&gt;='Mapa de férias'!$G$12,F$167&lt;='Mapa de férias'!$H$12),AND(F$167&gt;='Mapa de férias'!$I$12,F$167&lt;='Mapa de férias'!$J$12))),"F",""))</f>
        <v/>
      </c>
      <c r="G171" s="44">
        <f>IF(OR($B171="",G$167=""),"",IF(AND(NETWORKDAYS(G$167,G$167,'Feriados'!$F$7:$F$22)=1,OR(AND(G$167&gt;='Mapa de férias'!$E$12,G$167&lt;='Mapa de férias'!$F$12),AND(G$167&gt;='Mapa de férias'!$G$12,G$167&lt;='Mapa de férias'!$H$12),AND(G$167&gt;='Mapa de férias'!$I$12,G$167&lt;='Mapa de férias'!$J$12))),"F",""))</f>
        <v/>
      </c>
      <c r="H171" s="44">
        <f>IF(OR($B171="",H$167=""),"",IF(AND(NETWORKDAYS(H$167,H$167,'Feriados'!$F$7:$F$22)=1,OR(AND(H$167&gt;='Mapa de férias'!$E$12,H$167&lt;='Mapa de férias'!$F$12),AND(H$167&gt;='Mapa de férias'!$G$12,H$167&lt;='Mapa de férias'!$H$12),AND(H$167&gt;='Mapa de férias'!$I$12,H$167&lt;='Mapa de férias'!$J$12))),"F",""))</f>
        <v/>
      </c>
      <c r="I171" s="44">
        <f>IF(OR($B171="",I$167=""),"",IF(AND(NETWORKDAYS(I$167,I$167,'Feriados'!$F$7:$F$22)=1,OR(AND(I$167&gt;='Mapa de férias'!$E$12,I$167&lt;='Mapa de férias'!$F$12),AND(I$167&gt;='Mapa de férias'!$G$12,I$167&lt;='Mapa de férias'!$H$12),AND(I$167&gt;='Mapa de férias'!$I$12,I$167&lt;='Mapa de férias'!$J$12))),"F",""))</f>
        <v/>
      </c>
      <c r="J171" s="44">
        <f>IF(OR($B171="",J$167=""),"",IF(AND(NETWORKDAYS(J$167,J$167,'Feriados'!$F$7:$F$22)=1,OR(AND(J$167&gt;='Mapa de férias'!$E$12,J$167&lt;='Mapa de férias'!$F$12),AND(J$167&gt;='Mapa de férias'!$G$12,J$167&lt;='Mapa de férias'!$H$12),AND(J$167&gt;='Mapa de férias'!$I$12,J$167&lt;='Mapa de férias'!$J$12))),"F",""))</f>
        <v/>
      </c>
      <c r="K171" s="44">
        <f>IF(OR($B171="",K$167=""),"",IF(AND(NETWORKDAYS(K$167,K$167,'Feriados'!$F$7:$F$22)=1,OR(AND(K$167&gt;='Mapa de férias'!$E$12,K$167&lt;='Mapa de férias'!$F$12),AND(K$167&gt;='Mapa de férias'!$G$12,K$167&lt;='Mapa de férias'!$H$12),AND(K$167&gt;='Mapa de férias'!$I$12,K$167&lt;='Mapa de férias'!$J$12))),"F",""))</f>
        <v/>
      </c>
      <c r="L171" s="44">
        <f>IF(OR($B171="",L$167=""),"",IF(AND(NETWORKDAYS(L$167,L$167,'Feriados'!$F$7:$F$22)=1,OR(AND(L$167&gt;='Mapa de férias'!$E$12,L$167&lt;='Mapa de férias'!$F$12),AND(L$167&gt;='Mapa de férias'!$G$12,L$167&lt;='Mapa de férias'!$H$12),AND(L$167&gt;='Mapa de férias'!$I$12,L$167&lt;='Mapa de férias'!$J$12))),"F",""))</f>
        <v/>
      </c>
      <c r="M171" s="44">
        <f>IF(OR($B171="",M$167=""),"",IF(AND(NETWORKDAYS(M$167,M$167,'Feriados'!$F$7:$F$22)=1,OR(AND(M$167&gt;='Mapa de férias'!$E$12,M$167&lt;='Mapa de férias'!$F$12),AND(M$167&gt;='Mapa de férias'!$G$12,M$167&lt;='Mapa de férias'!$H$12),AND(M$167&gt;='Mapa de férias'!$I$12,M$167&lt;='Mapa de férias'!$J$12))),"F",""))</f>
        <v/>
      </c>
      <c r="N171" s="44">
        <f>IF(OR($B171="",N$167=""),"",IF(AND(NETWORKDAYS(N$167,N$167,'Feriados'!$F$7:$F$22)=1,OR(AND(N$167&gt;='Mapa de férias'!$E$12,N$167&lt;='Mapa de férias'!$F$12),AND(N$167&gt;='Mapa de férias'!$G$12,N$167&lt;='Mapa de férias'!$H$12),AND(N$167&gt;='Mapa de férias'!$I$12,N$167&lt;='Mapa de férias'!$J$12))),"F",""))</f>
        <v/>
      </c>
      <c r="O171" s="44">
        <f>IF(OR($B171="",O$167=""),"",IF(AND(NETWORKDAYS(O$167,O$167,'Feriados'!$F$7:$F$22)=1,OR(AND(O$167&gt;='Mapa de férias'!$E$12,O$167&lt;='Mapa de férias'!$F$12),AND(O$167&gt;='Mapa de férias'!$G$12,O$167&lt;='Mapa de férias'!$H$12),AND(O$167&gt;='Mapa de férias'!$I$12,O$167&lt;='Mapa de férias'!$J$12))),"F",""))</f>
        <v/>
      </c>
      <c r="P171" s="44">
        <f>IF(OR($B171="",P$167=""),"",IF(AND(NETWORKDAYS(P$167,P$167,'Feriados'!$F$7:$F$22)=1,OR(AND(P$167&gt;='Mapa de férias'!$E$12,P$167&lt;='Mapa de férias'!$F$12),AND(P$167&gt;='Mapa de férias'!$G$12,P$167&lt;='Mapa de férias'!$H$12),AND(P$167&gt;='Mapa de férias'!$I$12,P$167&lt;='Mapa de férias'!$J$12))),"F",""))</f>
        <v/>
      </c>
      <c r="Q171" s="44">
        <f>IF(OR($B171="",Q$167=""),"",IF(AND(NETWORKDAYS(Q$167,Q$167,'Feriados'!$F$7:$F$22)=1,OR(AND(Q$167&gt;='Mapa de férias'!$E$12,Q$167&lt;='Mapa de férias'!$F$12),AND(Q$167&gt;='Mapa de férias'!$G$12,Q$167&lt;='Mapa de férias'!$H$12),AND(Q$167&gt;='Mapa de férias'!$I$12,Q$167&lt;='Mapa de férias'!$J$12))),"F",""))</f>
        <v/>
      </c>
      <c r="R171" s="44">
        <f>IF(OR($B171="",R$167=""),"",IF(AND(NETWORKDAYS(R$167,R$167,'Feriados'!$F$7:$F$22)=1,OR(AND(R$167&gt;='Mapa de férias'!$E$12,R$167&lt;='Mapa de férias'!$F$12),AND(R$167&gt;='Mapa de férias'!$G$12,R$167&lt;='Mapa de férias'!$H$12),AND(R$167&gt;='Mapa de férias'!$I$12,R$167&lt;='Mapa de férias'!$J$12))),"F",""))</f>
        <v/>
      </c>
      <c r="S171" s="44">
        <f>IF(OR($B171="",S$167=""),"",IF(AND(NETWORKDAYS(S$167,S$167,'Feriados'!$F$7:$F$22)=1,OR(AND(S$167&gt;='Mapa de férias'!$E$12,S$167&lt;='Mapa de férias'!$F$12),AND(S$167&gt;='Mapa de férias'!$G$12,S$167&lt;='Mapa de férias'!$H$12),AND(S$167&gt;='Mapa de férias'!$I$12,S$167&lt;='Mapa de férias'!$J$12))),"F",""))</f>
        <v/>
      </c>
      <c r="T171" s="44">
        <f>IF(OR($B171="",T$167=""),"",IF(AND(NETWORKDAYS(T$167,T$167,'Feriados'!$F$7:$F$22)=1,OR(AND(T$167&gt;='Mapa de férias'!$E$12,T$167&lt;='Mapa de férias'!$F$12),AND(T$167&gt;='Mapa de férias'!$G$12,T$167&lt;='Mapa de férias'!$H$12),AND(T$167&gt;='Mapa de férias'!$I$12,T$167&lt;='Mapa de férias'!$J$12))),"F",""))</f>
        <v/>
      </c>
      <c r="U171" s="44">
        <f>IF(OR($B171="",U$167=""),"",IF(AND(NETWORKDAYS(U$167,U$167,'Feriados'!$F$7:$F$22)=1,OR(AND(U$167&gt;='Mapa de férias'!$E$12,U$167&lt;='Mapa de férias'!$F$12),AND(U$167&gt;='Mapa de férias'!$G$12,U$167&lt;='Mapa de férias'!$H$12),AND(U$167&gt;='Mapa de férias'!$I$12,U$167&lt;='Mapa de férias'!$J$12))),"F",""))</f>
        <v/>
      </c>
      <c r="V171" s="44">
        <f>IF(OR($B171="",V$167=""),"",IF(AND(NETWORKDAYS(V$167,V$167,'Feriados'!$F$7:$F$22)=1,OR(AND(V$167&gt;='Mapa de férias'!$E$12,V$167&lt;='Mapa de férias'!$F$12),AND(V$167&gt;='Mapa de férias'!$G$12,V$167&lt;='Mapa de férias'!$H$12),AND(V$167&gt;='Mapa de férias'!$I$12,V$167&lt;='Mapa de férias'!$J$12))),"F",""))</f>
        <v/>
      </c>
      <c r="W171" s="44">
        <f>IF(OR($B171="",W$167=""),"",IF(AND(NETWORKDAYS(W$167,W$167,'Feriados'!$F$7:$F$22)=1,OR(AND(W$167&gt;='Mapa de férias'!$E$12,W$167&lt;='Mapa de férias'!$F$12),AND(W$167&gt;='Mapa de férias'!$G$12,W$167&lt;='Mapa de férias'!$H$12),AND(W$167&gt;='Mapa de férias'!$I$12,W$167&lt;='Mapa de férias'!$J$12))),"F",""))</f>
        <v/>
      </c>
      <c r="X171" s="44">
        <f>IF(OR($B171="",X$167=""),"",IF(AND(NETWORKDAYS(X$167,X$167,'Feriados'!$F$7:$F$22)=1,OR(AND(X$167&gt;='Mapa de férias'!$E$12,X$167&lt;='Mapa de férias'!$F$12),AND(X$167&gt;='Mapa de férias'!$G$12,X$167&lt;='Mapa de férias'!$H$12),AND(X$167&gt;='Mapa de férias'!$I$12,X$167&lt;='Mapa de férias'!$J$12))),"F",""))</f>
        <v/>
      </c>
      <c r="Y171" s="44">
        <f>IF(OR($B171="",Y$167=""),"",IF(AND(NETWORKDAYS(Y$167,Y$167,'Feriados'!$F$7:$F$22)=1,OR(AND(Y$167&gt;='Mapa de férias'!$E$12,Y$167&lt;='Mapa de férias'!$F$12),AND(Y$167&gt;='Mapa de férias'!$G$12,Y$167&lt;='Mapa de férias'!$H$12),AND(Y$167&gt;='Mapa de férias'!$I$12,Y$167&lt;='Mapa de férias'!$J$12))),"F",""))</f>
        <v/>
      </c>
      <c r="Z171" s="44">
        <f>IF(OR($B171="",Z$167=""),"",IF(AND(NETWORKDAYS(Z$167,Z$167,'Feriados'!$F$7:$F$22)=1,OR(AND(Z$167&gt;='Mapa de férias'!$E$12,Z$167&lt;='Mapa de férias'!$F$12),AND(Z$167&gt;='Mapa de férias'!$G$12,Z$167&lt;='Mapa de férias'!$H$12),AND(Z$167&gt;='Mapa de férias'!$I$12,Z$167&lt;='Mapa de férias'!$J$12))),"F",""))</f>
        <v/>
      </c>
      <c r="AA171" s="44">
        <f>IF(OR($B171="",AA$167=""),"",IF(AND(NETWORKDAYS(AA$167,AA$167,'Feriados'!$F$7:$F$22)=1,OR(AND(AA$167&gt;='Mapa de férias'!$E$12,AA$167&lt;='Mapa de férias'!$F$12),AND(AA$167&gt;='Mapa de férias'!$G$12,AA$167&lt;='Mapa de férias'!$H$12),AND(AA$167&gt;='Mapa de férias'!$I$12,AA$167&lt;='Mapa de férias'!$J$12))),"F",""))</f>
        <v/>
      </c>
      <c r="AB171" s="44">
        <f>IF(OR($B171="",AB$167=""),"",IF(AND(NETWORKDAYS(AB$167,AB$167,'Feriados'!$F$7:$F$22)=1,OR(AND(AB$167&gt;='Mapa de férias'!$E$12,AB$167&lt;='Mapa de férias'!$F$12),AND(AB$167&gt;='Mapa de férias'!$G$12,AB$167&lt;='Mapa de férias'!$H$12),AND(AB$167&gt;='Mapa de férias'!$I$12,AB$167&lt;='Mapa de férias'!$J$12))),"F",""))</f>
        <v/>
      </c>
      <c r="AC171" s="44">
        <f>IF(OR($B171="",AC$167=""),"",IF(AND(NETWORKDAYS(AC$167,AC$167,'Feriados'!$F$7:$F$22)=1,OR(AND(AC$167&gt;='Mapa de férias'!$E$12,AC$167&lt;='Mapa de férias'!$F$12),AND(AC$167&gt;='Mapa de férias'!$G$12,AC$167&lt;='Mapa de férias'!$H$12),AND(AC$167&gt;='Mapa de férias'!$I$12,AC$167&lt;='Mapa de férias'!$J$12))),"F",""))</f>
        <v/>
      </c>
      <c r="AD171" s="44">
        <f>IF(OR($B171="",AD$167=""),"",IF(AND(NETWORKDAYS(AD$167,AD$167,'Feriados'!$F$7:$F$22)=1,OR(AND(AD$167&gt;='Mapa de férias'!$E$12,AD$167&lt;='Mapa de férias'!$F$12),AND(AD$167&gt;='Mapa de férias'!$G$12,AD$167&lt;='Mapa de férias'!$H$12),AND(AD$167&gt;='Mapa de férias'!$I$12,AD$167&lt;='Mapa de férias'!$J$12))),"F",""))</f>
        <v/>
      </c>
      <c r="AE171" s="44">
        <f>IF(OR($B171="",AE$167=""),"",IF(AND(NETWORKDAYS(AE$167,AE$167,'Feriados'!$F$7:$F$22)=1,OR(AND(AE$167&gt;='Mapa de férias'!$E$12,AE$167&lt;='Mapa de férias'!$F$12),AND(AE$167&gt;='Mapa de férias'!$G$12,AE$167&lt;='Mapa de férias'!$H$12),AND(AE$167&gt;='Mapa de férias'!$I$12,AE$167&lt;='Mapa de férias'!$J$12))),"F",""))</f>
        <v/>
      </c>
      <c r="AF171" s="44">
        <f>IF(OR($B171="",AF$167=""),"",IF(AND(NETWORKDAYS(AF$167,AF$167,'Feriados'!$F$7:$F$22)=1,OR(AND(AF$167&gt;='Mapa de férias'!$E$12,AF$167&lt;='Mapa de férias'!$F$12),AND(AF$167&gt;='Mapa de férias'!$G$12,AF$167&lt;='Mapa de férias'!$H$12),AND(AF$167&gt;='Mapa de férias'!$I$12,AF$167&lt;='Mapa de férias'!$J$12))),"F",""))</f>
        <v/>
      </c>
      <c r="AG171" s="44">
        <f>IF(OR($B171="",AG$167=""),"",IF(AND(NETWORKDAYS(AG$167,AG$167,'Feriados'!$F$7:$F$22)=1,OR(AND(AG$167&gt;='Mapa de férias'!$E$12,AG$167&lt;='Mapa de férias'!$F$12),AND(AG$167&gt;='Mapa de férias'!$G$12,AG$167&lt;='Mapa de férias'!$H$12),AND(AG$167&gt;='Mapa de férias'!$I$12,AG$167&lt;='Mapa de férias'!$J$12))),"F",""))</f>
        <v/>
      </c>
      <c r="AH171" s="45">
        <f>IF($B171="","",COUNTIF(C171:AG171,"F"))</f>
        <v/>
      </c>
    </row>
    <row r="172" ht="15" customHeight="1">
      <c r="A172" s="42" t="n">
        <v>4</v>
      </c>
      <c r="B172" s="43">
        <f>IF('Mapa de férias'!$B$13="","",'Mapa de férias'!$B$13)</f>
        <v/>
      </c>
      <c r="C172" s="44">
        <f>IF(OR($B172="",C$167=""),"",IF(AND(NETWORKDAYS(C$167,C$167,'Feriados'!$F$7:$F$22)=1,OR(AND(C$167&gt;='Mapa de férias'!$E$13,C$167&lt;='Mapa de férias'!$F$13),AND(C$167&gt;='Mapa de férias'!$G$13,C$167&lt;='Mapa de férias'!$H$13),AND(C$167&gt;='Mapa de férias'!$I$13,C$167&lt;='Mapa de férias'!$J$13))),"F",""))</f>
        <v/>
      </c>
      <c r="D172" s="44">
        <f>IF(OR($B172="",D$167=""),"",IF(AND(NETWORKDAYS(D$167,D$167,'Feriados'!$F$7:$F$22)=1,OR(AND(D$167&gt;='Mapa de férias'!$E$13,D$167&lt;='Mapa de férias'!$F$13),AND(D$167&gt;='Mapa de férias'!$G$13,D$167&lt;='Mapa de férias'!$H$13),AND(D$167&gt;='Mapa de férias'!$I$13,D$167&lt;='Mapa de férias'!$J$13))),"F",""))</f>
        <v/>
      </c>
      <c r="E172" s="44">
        <f>IF(OR($B172="",E$167=""),"",IF(AND(NETWORKDAYS(E$167,E$167,'Feriados'!$F$7:$F$22)=1,OR(AND(E$167&gt;='Mapa de férias'!$E$13,E$167&lt;='Mapa de férias'!$F$13),AND(E$167&gt;='Mapa de férias'!$G$13,E$167&lt;='Mapa de férias'!$H$13),AND(E$167&gt;='Mapa de férias'!$I$13,E$167&lt;='Mapa de férias'!$J$13))),"F",""))</f>
        <v/>
      </c>
      <c r="F172" s="44">
        <f>IF(OR($B172="",F$167=""),"",IF(AND(NETWORKDAYS(F$167,F$167,'Feriados'!$F$7:$F$22)=1,OR(AND(F$167&gt;='Mapa de férias'!$E$13,F$167&lt;='Mapa de férias'!$F$13),AND(F$167&gt;='Mapa de férias'!$G$13,F$167&lt;='Mapa de férias'!$H$13),AND(F$167&gt;='Mapa de férias'!$I$13,F$167&lt;='Mapa de férias'!$J$13))),"F",""))</f>
        <v/>
      </c>
      <c r="G172" s="44">
        <f>IF(OR($B172="",G$167=""),"",IF(AND(NETWORKDAYS(G$167,G$167,'Feriados'!$F$7:$F$22)=1,OR(AND(G$167&gt;='Mapa de férias'!$E$13,G$167&lt;='Mapa de férias'!$F$13),AND(G$167&gt;='Mapa de férias'!$G$13,G$167&lt;='Mapa de férias'!$H$13),AND(G$167&gt;='Mapa de férias'!$I$13,G$167&lt;='Mapa de férias'!$J$13))),"F",""))</f>
        <v/>
      </c>
      <c r="H172" s="44">
        <f>IF(OR($B172="",H$167=""),"",IF(AND(NETWORKDAYS(H$167,H$167,'Feriados'!$F$7:$F$22)=1,OR(AND(H$167&gt;='Mapa de férias'!$E$13,H$167&lt;='Mapa de férias'!$F$13),AND(H$167&gt;='Mapa de férias'!$G$13,H$167&lt;='Mapa de férias'!$H$13),AND(H$167&gt;='Mapa de férias'!$I$13,H$167&lt;='Mapa de férias'!$J$13))),"F",""))</f>
        <v/>
      </c>
      <c r="I172" s="44">
        <f>IF(OR($B172="",I$167=""),"",IF(AND(NETWORKDAYS(I$167,I$167,'Feriados'!$F$7:$F$22)=1,OR(AND(I$167&gt;='Mapa de férias'!$E$13,I$167&lt;='Mapa de férias'!$F$13),AND(I$167&gt;='Mapa de férias'!$G$13,I$167&lt;='Mapa de férias'!$H$13),AND(I$167&gt;='Mapa de férias'!$I$13,I$167&lt;='Mapa de férias'!$J$13))),"F",""))</f>
        <v/>
      </c>
      <c r="J172" s="44">
        <f>IF(OR($B172="",J$167=""),"",IF(AND(NETWORKDAYS(J$167,J$167,'Feriados'!$F$7:$F$22)=1,OR(AND(J$167&gt;='Mapa de férias'!$E$13,J$167&lt;='Mapa de férias'!$F$13),AND(J$167&gt;='Mapa de férias'!$G$13,J$167&lt;='Mapa de férias'!$H$13),AND(J$167&gt;='Mapa de férias'!$I$13,J$167&lt;='Mapa de férias'!$J$13))),"F",""))</f>
        <v/>
      </c>
      <c r="K172" s="44">
        <f>IF(OR($B172="",K$167=""),"",IF(AND(NETWORKDAYS(K$167,K$167,'Feriados'!$F$7:$F$22)=1,OR(AND(K$167&gt;='Mapa de férias'!$E$13,K$167&lt;='Mapa de férias'!$F$13),AND(K$167&gt;='Mapa de férias'!$G$13,K$167&lt;='Mapa de férias'!$H$13),AND(K$167&gt;='Mapa de férias'!$I$13,K$167&lt;='Mapa de férias'!$J$13))),"F",""))</f>
        <v/>
      </c>
      <c r="L172" s="44">
        <f>IF(OR($B172="",L$167=""),"",IF(AND(NETWORKDAYS(L$167,L$167,'Feriados'!$F$7:$F$22)=1,OR(AND(L$167&gt;='Mapa de férias'!$E$13,L$167&lt;='Mapa de férias'!$F$13),AND(L$167&gt;='Mapa de férias'!$G$13,L$167&lt;='Mapa de férias'!$H$13),AND(L$167&gt;='Mapa de férias'!$I$13,L$167&lt;='Mapa de férias'!$J$13))),"F",""))</f>
        <v/>
      </c>
      <c r="M172" s="44">
        <f>IF(OR($B172="",M$167=""),"",IF(AND(NETWORKDAYS(M$167,M$167,'Feriados'!$F$7:$F$22)=1,OR(AND(M$167&gt;='Mapa de férias'!$E$13,M$167&lt;='Mapa de férias'!$F$13),AND(M$167&gt;='Mapa de férias'!$G$13,M$167&lt;='Mapa de férias'!$H$13),AND(M$167&gt;='Mapa de férias'!$I$13,M$167&lt;='Mapa de férias'!$J$13))),"F",""))</f>
        <v/>
      </c>
      <c r="N172" s="44">
        <f>IF(OR($B172="",N$167=""),"",IF(AND(NETWORKDAYS(N$167,N$167,'Feriados'!$F$7:$F$22)=1,OR(AND(N$167&gt;='Mapa de férias'!$E$13,N$167&lt;='Mapa de férias'!$F$13),AND(N$167&gt;='Mapa de férias'!$G$13,N$167&lt;='Mapa de férias'!$H$13),AND(N$167&gt;='Mapa de férias'!$I$13,N$167&lt;='Mapa de férias'!$J$13))),"F",""))</f>
        <v/>
      </c>
      <c r="O172" s="44">
        <f>IF(OR($B172="",O$167=""),"",IF(AND(NETWORKDAYS(O$167,O$167,'Feriados'!$F$7:$F$22)=1,OR(AND(O$167&gt;='Mapa de férias'!$E$13,O$167&lt;='Mapa de férias'!$F$13),AND(O$167&gt;='Mapa de férias'!$G$13,O$167&lt;='Mapa de férias'!$H$13),AND(O$167&gt;='Mapa de férias'!$I$13,O$167&lt;='Mapa de férias'!$J$13))),"F",""))</f>
        <v/>
      </c>
      <c r="P172" s="44">
        <f>IF(OR($B172="",P$167=""),"",IF(AND(NETWORKDAYS(P$167,P$167,'Feriados'!$F$7:$F$22)=1,OR(AND(P$167&gt;='Mapa de férias'!$E$13,P$167&lt;='Mapa de férias'!$F$13),AND(P$167&gt;='Mapa de férias'!$G$13,P$167&lt;='Mapa de férias'!$H$13),AND(P$167&gt;='Mapa de férias'!$I$13,P$167&lt;='Mapa de férias'!$J$13))),"F",""))</f>
        <v/>
      </c>
      <c r="Q172" s="44">
        <f>IF(OR($B172="",Q$167=""),"",IF(AND(NETWORKDAYS(Q$167,Q$167,'Feriados'!$F$7:$F$22)=1,OR(AND(Q$167&gt;='Mapa de férias'!$E$13,Q$167&lt;='Mapa de férias'!$F$13),AND(Q$167&gt;='Mapa de férias'!$G$13,Q$167&lt;='Mapa de férias'!$H$13),AND(Q$167&gt;='Mapa de férias'!$I$13,Q$167&lt;='Mapa de férias'!$J$13))),"F",""))</f>
        <v/>
      </c>
      <c r="R172" s="44">
        <f>IF(OR($B172="",R$167=""),"",IF(AND(NETWORKDAYS(R$167,R$167,'Feriados'!$F$7:$F$22)=1,OR(AND(R$167&gt;='Mapa de férias'!$E$13,R$167&lt;='Mapa de férias'!$F$13),AND(R$167&gt;='Mapa de férias'!$G$13,R$167&lt;='Mapa de férias'!$H$13),AND(R$167&gt;='Mapa de férias'!$I$13,R$167&lt;='Mapa de férias'!$J$13))),"F",""))</f>
        <v/>
      </c>
      <c r="S172" s="44">
        <f>IF(OR($B172="",S$167=""),"",IF(AND(NETWORKDAYS(S$167,S$167,'Feriados'!$F$7:$F$22)=1,OR(AND(S$167&gt;='Mapa de férias'!$E$13,S$167&lt;='Mapa de férias'!$F$13),AND(S$167&gt;='Mapa de férias'!$G$13,S$167&lt;='Mapa de férias'!$H$13),AND(S$167&gt;='Mapa de férias'!$I$13,S$167&lt;='Mapa de férias'!$J$13))),"F",""))</f>
        <v/>
      </c>
      <c r="T172" s="44">
        <f>IF(OR($B172="",T$167=""),"",IF(AND(NETWORKDAYS(T$167,T$167,'Feriados'!$F$7:$F$22)=1,OR(AND(T$167&gt;='Mapa de férias'!$E$13,T$167&lt;='Mapa de férias'!$F$13),AND(T$167&gt;='Mapa de férias'!$G$13,T$167&lt;='Mapa de férias'!$H$13),AND(T$167&gt;='Mapa de férias'!$I$13,T$167&lt;='Mapa de férias'!$J$13))),"F",""))</f>
        <v/>
      </c>
      <c r="U172" s="44">
        <f>IF(OR($B172="",U$167=""),"",IF(AND(NETWORKDAYS(U$167,U$167,'Feriados'!$F$7:$F$22)=1,OR(AND(U$167&gt;='Mapa de férias'!$E$13,U$167&lt;='Mapa de férias'!$F$13),AND(U$167&gt;='Mapa de férias'!$G$13,U$167&lt;='Mapa de férias'!$H$13),AND(U$167&gt;='Mapa de férias'!$I$13,U$167&lt;='Mapa de férias'!$J$13))),"F",""))</f>
        <v/>
      </c>
      <c r="V172" s="44">
        <f>IF(OR($B172="",V$167=""),"",IF(AND(NETWORKDAYS(V$167,V$167,'Feriados'!$F$7:$F$22)=1,OR(AND(V$167&gt;='Mapa de férias'!$E$13,V$167&lt;='Mapa de férias'!$F$13),AND(V$167&gt;='Mapa de férias'!$G$13,V$167&lt;='Mapa de férias'!$H$13),AND(V$167&gt;='Mapa de férias'!$I$13,V$167&lt;='Mapa de férias'!$J$13))),"F",""))</f>
        <v/>
      </c>
      <c r="W172" s="44">
        <f>IF(OR($B172="",W$167=""),"",IF(AND(NETWORKDAYS(W$167,W$167,'Feriados'!$F$7:$F$22)=1,OR(AND(W$167&gt;='Mapa de férias'!$E$13,W$167&lt;='Mapa de férias'!$F$13),AND(W$167&gt;='Mapa de férias'!$G$13,W$167&lt;='Mapa de férias'!$H$13),AND(W$167&gt;='Mapa de férias'!$I$13,W$167&lt;='Mapa de férias'!$J$13))),"F",""))</f>
        <v/>
      </c>
      <c r="X172" s="44">
        <f>IF(OR($B172="",X$167=""),"",IF(AND(NETWORKDAYS(X$167,X$167,'Feriados'!$F$7:$F$22)=1,OR(AND(X$167&gt;='Mapa de férias'!$E$13,X$167&lt;='Mapa de férias'!$F$13),AND(X$167&gt;='Mapa de férias'!$G$13,X$167&lt;='Mapa de férias'!$H$13),AND(X$167&gt;='Mapa de férias'!$I$13,X$167&lt;='Mapa de férias'!$J$13))),"F",""))</f>
        <v/>
      </c>
      <c r="Y172" s="44">
        <f>IF(OR($B172="",Y$167=""),"",IF(AND(NETWORKDAYS(Y$167,Y$167,'Feriados'!$F$7:$F$22)=1,OR(AND(Y$167&gt;='Mapa de férias'!$E$13,Y$167&lt;='Mapa de férias'!$F$13),AND(Y$167&gt;='Mapa de férias'!$G$13,Y$167&lt;='Mapa de férias'!$H$13),AND(Y$167&gt;='Mapa de férias'!$I$13,Y$167&lt;='Mapa de férias'!$J$13))),"F",""))</f>
        <v/>
      </c>
      <c r="Z172" s="44">
        <f>IF(OR($B172="",Z$167=""),"",IF(AND(NETWORKDAYS(Z$167,Z$167,'Feriados'!$F$7:$F$22)=1,OR(AND(Z$167&gt;='Mapa de férias'!$E$13,Z$167&lt;='Mapa de férias'!$F$13),AND(Z$167&gt;='Mapa de férias'!$G$13,Z$167&lt;='Mapa de férias'!$H$13),AND(Z$167&gt;='Mapa de férias'!$I$13,Z$167&lt;='Mapa de férias'!$J$13))),"F",""))</f>
        <v/>
      </c>
      <c r="AA172" s="44">
        <f>IF(OR($B172="",AA$167=""),"",IF(AND(NETWORKDAYS(AA$167,AA$167,'Feriados'!$F$7:$F$22)=1,OR(AND(AA$167&gt;='Mapa de férias'!$E$13,AA$167&lt;='Mapa de férias'!$F$13),AND(AA$167&gt;='Mapa de férias'!$G$13,AA$167&lt;='Mapa de férias'!$H$13),AND(AA$167&gt;='Mapa de férias'!$I$13,AA$167&lt;='Mapa de férias'!$J$13))),"F",""))</f>
        <v/>
      </c>
      <c r="AB172" s="44">
        <f>IF(OR($B172="",AB$167=""),"",IF(AND(NETWORKDAYS(AB$167,AB$167,'Feriados'!$F$7:$F$22)=1,OR(AND(AB$167&gt;='Mapa de férias'!$E$13,AB$167&lt;='Mapa de férias'!$F$13),AND(AB$167&gt;='Mapa de férias'!$G$13,AB$167&lt;='Mapa de férias'!$H$13),AND(AB$167&gt;='Mapa de férias'!$I$13,AB$167&lt;='Mapa de férias'!$J$13))),"F",""))</f>
        <v/>
      </c>
      <c r="AC172" s="44">
        <f>IF(OR($B172="",AC$167=""),"",IF(AND(NETWORKDAYS(AC$167,AC$167,'Feriados'!$F$7:$F$22)=1,OR(AND(AC$167&gt;='Mapa de férias'!$E$13,AC$167&lt;='Mapa de férias'!$F$13),AND(AC$167&gt;='Mapa de férias'!$G$13,AC$167&lt;='Mapa de férias'!$H$13),AND(AC$167&gt;='Mapa de férias'!$I$13,AC$167&lt;='Mapa de férias'!$J$13))),"F",""))</f>
        <v/>
      </c>
      <c r="AD172" s="44">
        <f>IF(OR($B172="",AD$167=""),"",IF(AND(NETWORKDAYS(AD$167,AD$167,'Feriados'!$F$7:$F$22)=1,OR(AND(AD$167&gt;='Mapa de férias'!$E$13,AD$167&lt;='Mapa de férias'!$F$13),AND(AD$167&gt;='Mapa de férias'!$G$13,AD$167&lt;='Mapa de férias'!$H$13),AND(AD$167&gt;='Mapa de férias'!$I$13,AD$167&lt;='Mapa de férias'!$J$13))),"F",""))</f>
        <v/>
      </c>
      <c r="AE172" s="44">
        <f>IF(OR($B172="",AE$167=""),"",IF(AND(NETWORKDAYS(AE$167,AE$167,'Feriados'!$F$7:$F$22)=1,OR(AND(AE$167&gt;='Mapa de férias'!$E$13,AE$167&lt;='Mapa de férias'!$F$13),AND(AE$167&gt;='Mapa de férias'!$G$13,AE$167&lt;='Mapa de férias'!$H$13),AND(AE$167&gt;='Mapa de férias'!$I$13,AE$167&lt;='Mapa de férias'!$J$13))),"F",""))</f>
        <v/>
      </c>
      <c r="AF172" s="44">
        <f>IF(OR($B172="",AF$167=""),"",IF(AND(NETWORKDAYS(AF$167,AF$167,'Feriados'!$F$7:$F$22)=1,OR(AND(AF$167&gt;='Mapa de férias'!$E$13,AF$167&lt;='Mapa de férias'!$F$13),AND(AF$167&gt;='Mapa de férias'!$G$13,AF$167&lt;='Mapa de férias'!$H$13),AND(AF$167&gt;='Mapa de férias'!$I$13,AF$167&lt;='Mapa de férias'!$J$13))),"F",""))</f>
        <v/>
      </c>
      <c r="AG172" s="44">
        <f>IF(OR($B172="",AG$167=""),"",IF(AND(NETWORKDAYS(AG$167,AG$167,'Feriados'!$F$7:$F$22)=1,OR(AND(AG$167&gt;='Mapa de férias'!$E$13,AG$167&lt;='Mapa de férias'!$F$13),AND(AG$167&gt;='Mapa de férias'!$G$13,AG$167&lt;='Mapa de férias'!$H$13),AND(AG$167&gt;='Mapa de férias'!$I$13,AG$167&lt;='Mapa de férias'!$J$13))),"F",""))</f>
        <v/>
      </c>
      <c r="AH172" s="45">
        <f>IF($B172="","",COUNTIF(C172:AG172,"F"))</f>
        <v/>
      </c>
    </row>
    <row r="173" ht="15" customHeight="1">
      <c r="A173" s="42" t="n">
        <v>5</v>
      </c>
      <c r="B173" s="43">
        <f>IF('Mapa de férias'!$B$14="","",'Mapa de férias'!$B$14)</f>
        <v/>
      </c>
      <c r="C173" s="44">
        <f>IF(OR($B173="",C$167=""),"",IF(AND(NETWORKDAYS(C$167,C$167,'Feriados'!$F$7:$F$22)=1,OR(AND(C$167&gt;='Mapa de férias'!$E$14,C$167&lt;='Mapa de férias'!$F$14),AND(C$167&gt;='Mapa de férias'!$G$14,C$167&lt;='Mapa de férias'!$H$14),AND(C$167&gt;='Mapa de férias'!$I$14,C$167&lt;='Mapa de férias'!$J$14))),"F",""))</f>
        <v/>
      </c>
      <c r="D173" s="44">
        <f>IF(OR($B173="",D$167=""),"",IF(AND(NETWORKDAYS(D$167,D$167,'Feriados'!$F$7:$F$22)=1,OR(AND(D$167&gt;='Mapa de férias'!$E$14,D$167&lt;='Mapa de férias'!$F$14),AND(D$167&gt;='Mapa de férias'!$G$14,D$167&lt;='Mapa de férias'!$H$14),AND(D$167&gt;='Mapa de férias'!$I$14,D$167&lt;='Mapa de férias'!$J$14))),"F",""))</f>
        <v/>
      </c>
      <c r="E173" s="44">
        <f>IF(OR($B173="",E$167=""),"",IF(AND(NETWORKDAYS(E$167,E$167,'Feriados'!$F$7:$F$22)=1,OR(AND(E$167&gt;='Mapa de férias'!$E$14,E$167&lt;='Mapa de férias'!$F$14),AND(E$167&gt;='Mapa de férias'!$G$14,E$167&lt;='Mapa de férias'!$H$14),AND(E$167&gt;='Mapa de férias'!$I$14,E$167&lt;='Mapa de férias'!$J$14))),"F",""))</f>
        <v/>
      </c>
      <c r="F173" s="44">
        <f>IF(OR($B173="",F$167=""),"",IF(AND(NETWORKDAYS(F$167,F$167,'Feriados'!$F$7:$F$22)=1,OR(AND(F$167&gt;='Mapa de férias'!$E$14,F$167&lt;='Mapa de férias'!$F$14),AND(F$167&gt;='Mapa de férias'!$G$14,F$167&lt;='Mapa de férias'!$H$14),AND(F$167&gt;='Mapa de férias'!$I$14,F$167&lt;='Mapa de férias'!$J$14))),"F",""))</f>
        <v/>
      </c>
      <c r="G173" s="44">
        <f>IF(OR($B173="",G$167=""),"",IF(AND(NETWORKDAYS(G$167,G$167,'Feriados'!$F$7:$F$22)=1,OR(AND(G$167&gt;='Mapa de férias'!$E$14,G$167&lt;='Mapa de férias'!$F$14),AND(G$167&gt;='Mapa de férias'!$G$14,G$167&lt;='Mapa de férias'!$H$14),AND(G$167&gt;='Mapa de férias'!$I$14,G$167&lt;='Mapa de férias'!$J$14))),"F",""))</f>
        <v/>
      </c>
      <c r="H173" s="44">
        <f>IF(OR($B173="",H$167=""),"",IF(AND(NETWORKDAYS(H$167,H$167,'Feriados'!$F$7:$F$22)=1,OR(AND(H$167&gt;='Mapa de férias'!$E$14,H$167&lt;='Mapa de férias'!$F$14),AND(H$167&gt;='Mapa de férias'!$G$14,H$167&lt;='Mapa de férias'!$H$14),AND(H$167&gt;='Mapa de férias'!$I$14,H$167&lt;='Mapa de férias'!$J$14))),"F",""))</f>
        <v/>
      </c>
      <c r="I173" s="44">
        <f>IF(OR($B173="",I$167=""),"",IF(AND(NETWORKDAYS(I$167,I$167,'Feriados'!$F$7:$F$22)=1,OR(AND(I$167&gt;='Mapa de férias'!$E$14,I$167&lt;='Mapa de férias'!$F$14),AND(I$167&gt;='Mapa de férias'!$G$14,I$167&lt;='Mapa de férias'!$H$14),AND(I$167&gt;='Mapa de férias'!$I$14,I$167&lt;='Mapa de férias'!$J$14))),"F",""))</f>
        <v/>
      </c>
      <c r="J173" s="44">
        <f>IF(OR($B173="",J$167=""),"",IF(AND(NETWORKDAYS(J$167,J$167,'Feriados'!$F$7:$F$22)=1,OR(AND(J$167&gt;='Mapa de férias'!$E$14,J$167&lt;='Mapa de férias'!$F$14),AND(J$167&gt;='Mapa de férias'!$G$14,J$167&lt;='Mapa de férias'!$H$14),AND(J$167&gt;='Mapa de férias'!$I$14,J$167&lt;='Mapa de férias'!$J$14))),"F",""))</f>
        <v/>
      </c>
      <c r="K173" s="44">
        <f>IF(OR($B173="",K$167=""),"",IF(AND(NETWORKDAYS(K$167,K$167,'Feriados'!$F$7:$F$22)=1,OR(AND(K$167&gt;='Mapa de férias'!$E$14,K$167&lt;='Mapa de férias'!$F$14),AND(K$167&gt;='Mapa de férias'!$G$14,K$167&lt;='Mapa de férias'!$H$14),AND(K$167&gt;='Mapa de férias'!$I$14,K$167&lt;='Mapa de férias'!$J$14))),"F",""))</f>
        <v/>
      </c>
      <c r="L173" s="44">
        <f>IF(OR($B173="",L$167=""),"",IF(AND(NETWORKDAYS(L$167,L$167,'Feriados'!$F$7:$F$22)=1,OR(AND(L$167&gt;='Mapa de férias'!$E$14,L$167&lt;='Mapa de férias'!$F$14),AND(L$167&gt;='Mapa de férias'!$G$14,L$167&lt;='Mapa de férias'!$H$14),AND(L$167&gt;='Mapa de férias'!$I$14,L$167&lt;='Mapa de férias'!$J$14))),"F",""))</f>
        <v/>
      </c>
      <c r="M173" s="44">
        <f>IF(OR($B173="",M$167=""),"",IF(AND(NETWORKDAYS(M$167,M$167,'Feriados'!$F$7:$F$22)=1,OR(AND(M$167&gt;='Mapa de férias'!$E$14,M$167&lt;='Mapa de férias'!$F$14),AND(M$167&gt;='Mapa de férias'!$G$14,M$167&lt;='Mapa de férias'!$H$14),AND(M$167&gt;='Mapa de férias'!$I$14,M$167&lt;='Mapa de férias'!$J$14))),"F",""))</f>
        <v/>
      </c>
      <c r="N173" s="44">
        <f>IF(OR($B173="",N$167=""),"",IF(AND(NETWORKDAYS(N$167,N$167,'Feriados'!$F$7:$F$22)=1,OR(AND(N$167&gt;='Mapa de férias'!$E$14,N$167&lt;='Mapa de férias'!$F$14),AND(N$167&gt;='Mapa de férias'!$G$14,N$167&lt;='Mapa de férias'!$H$14),AND(N$167&gt;='Mapa de férias'!$I$14,N$167&lt;='Mapa de férias'!$J$14))),"F",""))</f>
        <v/>
      </c>
      <c r="O173" s="44">
        <f>IF(OR($B173="",O$167=""),"",IF(AND(NETWORKDAYS(O$167,O$167,'Feriados'!$F$7:$F$22)=1,OR(AND(O$167&gt;='Mapa de férias'!$E$14,O$167&lt;='Mapa de férias'!$F$14),AND(O$167&gt;='Mapa de férias'!$G$14,O$167&lt;='Mapa de férias'!$H$14),AND(O$167&gt;='Mapa de férias'!$I$14,O$167&lt;='Mapa de férias'!$J$14))),"F",""))</f>
        <v/>
      </c>
      <c r="P173" s="44">
        <f>IF(OR($B173="",P$167=""),"",IF(AND(NETWORKDAYS(P$167,P$167,'Feriados'!$F$7:$F$22)=1,OR(AND(P$167&gt;='Mapa de férias'!$E$14,P$167&lt;='Mapa de férias'!$F$14),AND(P$167&gt;='Mapa de férias'!$G$14,P$167&lt;='Mapa de férias'!$H$14),AND(P$167&gt;='Mapa de férias'!$I$14,P$167&lt;='Mapa de férias'!$J$14))),"F",""))</f>
        <v/>
      </c>
      <c r="Q173" s="44">
        <f>IF(OR($B173="",Q$167=""),"",IF(AND(NETWORKDAYS(Q$167,Q$167,'Feriados'!$F$7:$F$22)=1,OR(AND(Q$167&gt;='Mapa de férias'!$E$14,Q$167&lt;='Mapa de férias'!$F$14),AND(Q$167&gt;='Mapa de férias'!$G$14,Q$167&lt;='Mapa de férias'!$H$14),AND(Q$167&gt;='Mapa de férias'!$I$14,Q$167&lt;='Mapa de férias'!$J$14))),"F",""))</f>
        <v/>
      </c>
      <c r="R173" s="44">
        <f>IF(OR($B173="",R$167=""),"",IF(AND(NETWORKDAYS(R$167,R$167,'Feriados'!$F$7:$F$22)=1,OR(AND(R$167&gt;='Mapa de férias'!$E$14,R$167&lt;='Mapa de férias'!$F$14),AND(R$167&gt;='Mapa de férias'!$G$14,R$167&lt;='Mapa de férias'!$H$14),AND(R$167&gt;='Mapa de férias'!$I$14,R$167&lt;='Mapa de férias'!$J$14))),"F",""))</f>
        <v/>
      </c>
      <c r="S173" s="44">
        <f>IF(OR($B173="",S$167=""),"",IF(AND(NETWORKDAYS(S$167,S$167,'Feriados'!$F$7:$F$22)=1,OR(AND(S$167&gt;='Mapa de férias'!$E$14,S$167&lt;='Mapa de férias'!$F$14),AND(S$167&gt;='Mapa de férias'!$G$14,S$167&lt;='Mapa de férias'!$H$14),AND(S$167&gt;='Mapa de férias'!$I$14,S$167&lt;='Mapa de férias'!$J$14))),"F",""))</f>
        <v/>
      </c>
      <c r="T173" s="44">
        <f>IF(OR($B173="",T$167=""),"",IF(AND(NETWORKDAYS(T$167,T$167,'Feriados'!$F$7:$F$22)=1,OR(AND(T$167&gt;='Mapa de férias'!$E$14,T$167&lt;='Mapa de férias'!$F$14),AND(T$167&gt;='Mapa de férias'!$G$14,T$167&lt;='Mapa de férias'!$H$14),AND(T$167&gt;='Mapa de férias'!$I$14,T$167&lt;='Mapa de férias'!$J$14))),"F",""))</f>
        <v/>
      </c>
      <c r="U173" s="44">
        <f>IF(OR($B173="",U$167=""),"",IF(AND(NETWORKDAYS(U$167,U$167,'Feriados'!$F$7:$F$22)=1,OR(AND(U$167&gt;='Mapa de férias'!$E$14,U$167&lt;='Mapa de férias'!$F$14),AND(U$167&gt;='Mapa de férias'!$G$14,U$167&lt;='Mapa de férias'!$H$14),AND(U$167&gt;='Mapa de férias'!$I$14,U$167&lt;='Mapa de férias'!$J$14))),"F",""))</f>
        <v/>
      </c>
      <c r="V173" s="44">
        <f>IF(OR($B173="",V$167=""),"",IF(AND(NETWORKDAYS(V$167,V$167,'Feriados'!$F$7:$F$22)=1,OR(AND(V$167&gt;='Mapa de férias'!$E$14,V$167&lt;='Mapa de férias'!$F$14),AND(V$167&gt;='Mapa de férias'!$G$14,V$167&lt;='Mapa de férias'!$H$14),AND(V$167&gt;='Mapa de férias'!$I$14,V$167&lt;='Mapa de férias'!$J$14))),"F",""))</f>
        <v/>
      </c>
      <c r="W173" s="44">
        <f>IF(OR($B173="",W$167=""),"",IF(AND(NETWORKDAYS(W$167,W$167,'Feriados'!$F$7:$F$22)=1,OR(AND(W$167&gt;='Mapa de férias'!$E$14,W$167&lt;='Mapa de férias'!$F$14),AND(W$167&gt;='Mapa de férias'!$G$14,W$167&lt;='Mapa de férias'!$H$14),AND(W$167&gt;='Mapa de férias'!$I$14,W$167&lt;='Mapa de férias'!$J$14))),"F",""))</f>
        <v/>
      </c>
      <c r="X173" s="44">
        <f>IF(OR($B173="",X$167=""),"",IF(AND(NETWORKDAYS(X$167,X$167,'Feriados'!$F$7:$F$22)=1,OR(AND(X$167&gt;='Mapa de férias'!$E$14,X$167&lt;='Mapa de férias'!$F$14),AND(X$167&gt;='Mapa de férias'!$G$14,X$167&lt;='Mapa de férias'!$H$14),AND(X$167&gt;='Mapa de férias'!$I$14,X$167&lt;='Mapa de férias'!$J$14))),"F",""))</f>
        <v/>
      </c>
      <c r="Y173" s="44">
        <f>IF(OR($B173="",Y$167=""),"",IF(AND(NETWORKDAYS(Y$167,Y$167,'Feriados'!$F$7:$F$22)=1,OR(AND(Y$167&gt;='Mapa de férias'!$E$14,Y$167&lt;='Mapa de férias'!$F$14),AND(Y$167&gt;='Mapa de férias'!$G$14,Y$167&lt;='Mapa de férias'!$H$14),AND(Y$167&gt;='Mapa de férias'!$I$14,Y$167&lt;='Mapa de férias'!$J$14))),"F",""))</f>
        <v/>
      </c>
      <c r="Z173" s="44">
        <f>IF(OR($B173="",Z$167=""),"",IF(AND(NETWORKDAYS(Z$167,Z$167,'Feriados'!$F$7:$F$22)=1,OR(AND(Z$167&gt;='Mapa de férias'!$E$14,Z$167&lt;='Mapa de férias'!$F$14),AND(Z$167&gt;='Mapa de férias'!$G$14,Z$167&lt;='Mapa de férias'!$H$14),AND(Z$167&gt;='Mapa de férias'!$I$14,Z$167&lt;='Mapa de férias'!$J$14))),"F",""))</f>
        <v/>
      </c>
      <c r="AA173" s="44">
        <f>IF(OR($B173="",AA$167=""),"",IF(AND(NETWORKDAYS(AA$167,AA$167,'Feriados'!$F$7:$F$22)=1,OR(AND(AA$167&gt;='Mapa de férias'!$E$14,AA$167&lt;='Mapa de férias'!$F$14),AND(AA$167&gt;='Mapa de férias'!$G$14,AA$167&lt;='Mapa de férias'!$H$14),AND(AA$167&gt;='Mapa de férias'!$I$14,AA$167&lt;='Mapa de férias'!$J$14))),"F",""))</f>
        <v/>
      </c>
      <c r="AB173" s="44">
        <f>IF(OR($B173="",AB$167=""),"",IF(AND(NETWORKDAYS(AB$167,AB$167,'Feriados'!$F$7:$F$22)=1,OR(AND(AB$167&gt;='Mapa de férias'!$E$14,AB$167&lt;='Mapa de férias'!$F$14),AND(AB$167&gt;='Mapa de férias'!$G$14,AB$167&lt;='Mapa de férias'!$H$14),AND(AB$167&gt;='Mapa de férias'!$I$14,AB$167&lt;='Mapa de férias'!$J$14))),"F",""))</f>
        <v/>
      </c>
      <c r="AC173" s="44">
        <f>IF(OR($B173="",AC$167=""),"",IF(AND(NETWORKDAYS(AC$167,AC$167,'Feriados'!$F$7:$F$22)=1,OR(AND(AC$167&gt;='Mapa de férias'!$E$14,AC$167&lt;='Mapa de férias'!$F$14),AND(AC$167&gt;='Mapa de férias'!$G$14,AC$167&lt;='Mapa de férias'!$H$14),AND(AC$167&gt;='Mapa de férias'!$I$14,AC$167&lt;='Mapa de férias'!$J$14))),"F",""))</f>
        <v/>
      </c>
      <c r="AD173" s="44">
        <f>IF(OR($B173="",AD$167=""),"",IF(AND(NETWORKDAYS(AD$167,AD$167,'Feriados'!$F$7:$F$22)=1,OR(AND(AD$167&gt;='Mapa de férias'!$E$14,AD$167&lt;='Mapa de férias'!$F$14),AND(AD$167&gt;='Mapa de férias'!$G$14,AD$167&lt;='Mapa de férias'!$H$14),AND(AD$167&gt;='Mapa de férias'!$I$14,AD$167&lt;='Mapa de férias'!$J$14))),"F",""))</f>
        <v/>
      </c>
      <c r="AE173" s="44">
        <f>IF(OR($B173="",AE$167=""),"",IF(AND(NETWORKDAYS(AE$167,AE$167,'Feriados'!$F$7:$F$22)=1,OR(AND(AE$167&gt;='Mapa de férias'!$E$14,AE$167&lt;='Mapa de férias'!$F$14),AND(AE$167&gt;='Mapa de férias'!$G$14,AE$167&lt;='Mapa de férias'!$H$14),AND(AE$167&gt;='Mapa de férias'!$I$14,AE$167&lt;='Mapa de férias'!$J$14))),"F",""))</f>
        <v/>
      </c>
      <c r="AF173" s="44">
        <f>IF(OR($B173="",AF$167=""),"",IF(AND(NETWORKDAYS(AF$167,AF$167,'Feriados'!$F$7:$F$22)=1,OR(AND(AF$167&gt;='Mapa de férias'!$E$14,AF$167&lt;='Mapa de férias'!$F$14),AND(AF$167&gt;='Mapa de férias'!$G$14,AF$167&lt;='Mapa de férias'!$H$14),AND(AF$167&gt;='Mapa de férias'!$I$14,AF$167&lt;='Mapa de férias'!$J$14))),"F",""))</f>
        <v/>
      </c>
      <c r="AG173" s="44">
        <f>IF(OR($B173="",AG$167=""),"",IF(AND(NETWORKDAYS(AG$167,AG$167,'Feriados'!$F$7:$F$22)=1,OR(AND(AG$167&gt;='Mapa de férias'!$E$14,AG$167&lt;='Mapa de férias'!$F$14),AND(AG$167&gt;='Mapa de férias'!$G$14,AG$167&lt;='Mapa de férias'!$H$14),AND(AG$167&gt;='Mapa de férias'!$I$14,AG$167&lt;='Mapa de férias'!$J$14))),"F",""))</f>
        <v/>
      </c>
      <c r="AH173" s="45">
        <f>IF($B173="","",COUNTIF(C173:AG173,"F"))</f>
        <v/>
      </c>
    </row>
    <row r="174" ht="15" customHeight="1">
      <c r="A174" s="42" t="n">
        <v>6</v>
      </c>
      <c r="B174" s="43">
        <f>IF('Mapa de férias'!$B$15="","",'Mapa de férias'!$B$15)</f>
        <v/>
      </c>
      <c r="C174" s="44">
        <f>IF(OR($B174="",C$167=""),"",IF(AND(NETWORKDAYS(C$167,C$167,'Feriados'!$F$7:$F$22)=1,OR(AND(C$167&gt;='Mapa de férias'!$E$15,C$167&lt;='Mapa de férias'!$F$15),AND(C$167&gt;='Mapa de férias'!$G$15,C$167&lt;='Mapa de férias'!$H$15),AND(C$167&gt;='Mapa de férias'!$I$15,C$167&lt;='Mapa de férias'!$J$15))),"F",""))</f>
        <v/>
      </c>
      <c r="D174" s="44">
        <f>IF(OR($B174="",D$167=""),"",IF(AND(NETWORKDAYS(D$167,D$167,'Feriados'!$F$7:$F$22)=1,OR(AND(D$167&gt;='Mapa de férias'!$E$15,D$167&lt;='Mapa de férias'!$F$15),AND(D$167&gt;='Mapa de férias'!$G$15,D$167&lt;='Mapa de férias'!$H$15),AND(D$167&gt;='Mapa de férias'!$I$15,D$167&lt;='Mapa de férias'!$J$15))),"F",""))</f>
        <v/>
      </c>
      <c r="E174" s="44">
        <f>IF(OR($B174="",E$167=""),"",IF(AND(NETWORKDAYS(E$167,E$167,'Feriados'!$F$7:$F$22)=1,OR(AND(E$167&gt;='Mapa de férias'!$E$15,E$167&lt;='Mapa de férias'!$F$15),AND(E$167&gt;='Mapa de férias'!$G$15,E$167&lt;='Mapa de férias'!$H$15),AND(E$167&gt;='Mapa de férias'!$I$15,E$167&lt;='Mapa de férias'!$J$15))),"F",""))</f>
        <v/>
      </c>
      <c r="F174" s="44">
        <f>IF(OR($B174="",F$167=""),"",IF(AND(NETWORKDAYS(F$167,F$167,'Feriados'!$F$7:$F$22)=1,OR(AND(F$167&gt;='Mapa de férias'!$E$15,F$167&lt;='Mapa de férias'!$F$15),AND(F$167&gt;='Mapa de férias'!$G$15,F$167&lt;='Mapa de férias'!$H$15),AND(F$167&gt;='Mapa de férias'!$I$15,F$167&lt;='Mapa de férias'!$J$15))),"F",""))</f>
        <v/>
      </c>
      <c r="G174" s="44">
        <f>IF(OR($B174="",G$167=""),"",IF(AND(NETWORKDAYS(G$167,G$167,'Feriados'!$F$7:$F$22)=1,OR(AND(G$167&gt;='Mapa de férias'!$E$15,G$167&lt;='Mapa de férias'!$F$15),AND(G$167&gt;='Mapa de férias'!$G$15,G$167&lt;='Mapa de férias'!$H$15),AND(G$167&gt;='Mapa de férias'!$I$15,G$167&lt;='Mapa de férias'!$J$15))),"F",""))</f>
        <v/>
      </c>
      <c r="H174" s="44">
        <f>IF(OR($B174="",H$167=""),"",IF(AND(NETWORKDAYS(H$167,H$167,'Feriados'!$F$7:$F$22)=1,OR(AND(H$167&gt;='Mapa de férias'!$E$15,H$167&lt;='Mapa de férias'!$F$15),AND(H$167&gt;='Mapa de férias'!$G$15,H$167&lt;='Mapa de férias'!$H$15),AND(H$167&gt;='Mapa de férias'!$I$15,H$167&lt;='Mapa de férias'!$J$15))),"F",""))</f>
        <v/>
      </c>
      <c r="I174" s="44">
        <f>IF(OR($B174="",I$167=""),"",IF(AND(NETWORKDAYS(I$167,I$167,'Feriados'!$F$7:$F$22)=1,OR(AND(I$167&gt;='Mapa de férias'!$E$15,I$167&lt;='Mapa de férias'!$F$15),AND(I$167&gt;='Mapa de férias'!$G$15,I$167&lt;='Mapa de férias'!$H$15),AND(I$167&gt;='Mapa de férias'!$I$15,I$167&lt;='Mapa de férias'!$J$15))),"F",""))</f>
        <v/>
      </c>
      <c r="J174" s="44">
        <f>IF(OR($B174="",J$167=""),"",IF(AND(NETWORKDAYS(J$167,J$167,'Feriados'!$F$7:$F$22)=1,OR(AND(J$167&gt;='Mapa de férias'!$E$15,J$167&lt;='Mapa de férias'!$F$15),AND(J$167&gt;='Mapa de férias'!$G$15,J$167&lt;='Mapa de férias'!$H$15),AND(J$167&gt;='Mapa de férias'!$I$15,J$167&lt;='Mapa de férias'!$J$15))),"F",""))</f>
        <v/>
      </c>
      <c r="K174" s="44">
        <f>IF(OR($B174="",K$167=""),"",IF(AND(NETWORKDAYS(K$167,K$167,'Feriados'!$F$7:$F$22)=1,OR(AND(K$167&gt;='Mapa de férias'!$E$15,K$167&lt;='Mapa de férias'!$F$15),AND(K$167&gt;='Mapa de férias'!$G$15,K$167&lt;='Mapa de férias'!$H$15),AND(K$167&gt;='Mapa de férias'!$I$15,K$167&lt;='Mapa de férias'!$J$15))),"F",""))</f>
        <v/>
      </c>
      <c r="L174" s="44">
        <f>IF(OR($B174="",L$167=""),"",IF(AND(NETWORKDAYS(L$167,L$167,'Feriados'!$F$7:$F$22)=1,OR(AND(L$167&gt;='Mapa de férias'!$E$15,L$167&lt;='Mapa de férias'!$F$15),AND(L$167&gt;='Mapa de férias'!$G$15,L$167&lt;='Mapa de férias'!$H$15),AND(L$167&gt;='Mapa de férias'!$I$15,L$167&lt;='Mapa de férias'!$J$15))),"F",""))</f>
        <v/>
      </c>
      <c r="M174" s="44">
        <f>IF(OR($B174="",M$167=""),"",IF(AND(NETWORKDAYS(M$167,M$167,'Feriados'!$F$7:$F$22)=1,OR(AND(M$167&gt;='Mapa de férias'!$E$15,M$167&lt;='Mapa de férias'!$F$15),AND(M$167&gt;='Mapa de férias'!$G$15,M$167&lt;='Mapa de férias'!$H$15),AND(M$167&gt;='Mapa de férias'!$I$15,M$167&lt;='Mapa de férias'!$J$15))),"F",""))</f>
        <v/>
      </c>
      <c r="N174" s="44">
        <f>IF(OR($B174="",N$167=""),"",IF(AND(NETWORKDAYS(N$167,N$167,'Feriados'!$F$7:$F$22)=1,OR(AND(N$167&gt;='Mapa de férias'!$E$15,N$167&lt;='Mapa de férias'!$F$15),AND(N$167&gt;='Mapa de férias'!$G$15,N$167&lt;='Mapa de férias'!$H$15),AND(N$167&gt;='Mapa de férias'!$I$15,N$167&lt;='Mapa de férias'!$J$15))),"F",""))</f>
        <v/>
      </c>
      <c r="O174" s="44">
        <f>IF(OR($B174="",O$167=""),"",IF(AND(NETWORKDAYS(O$167,O$167,'Feriados'!$F$7:$F$22)=1,OR(AND(O$167&gt;='Mapa de férias'!$E$15,O$167&lt;='Mapa de férias'!$F$15),AND(O$167&gt;='Mapa de férias'!$G$15,O$167&lt;='Mapa de férias'!$H$15),AND(O$167&gt;='Mapa de férias'!$I$15,O$167&lt;='Mapa de férias'!$J$15))),"F",""))</f>
        <v/>
      </c>
      <c r="P174" s="44">
        <f>IF(OR($B174="",P$167=""),"",IF(AND(NETWORKDAYS(P$167,P$167,'Feriados'!$F$7:$F$22)=1,OR(AND(P$167&gt;='Mapa de férias'!$E$15,P$167&lt;='Mapa de férias'!$F$15),AND(P$167&gt;='Mapa de férias'!$G$15,P$167&lt;='Mapa de férias'!$H$15),AND(P$167&gt;='Mapa de férias'!$I$15,P$167&lt;='Mapa de férias'!$J$15))),"F",""))</f>
        <v/>
      </c>
      <c r="Q174" s="44">
        <f>IF(OR($B174="",Q$167=""),"",IF(AND(NETWORKDAYS(Q$167,Q$167,'Feriados'!$F$7:$F$22)=1,OR(AND(Q$167&gt;='Mapa de férias'!$E$15,Q$167&lt;='Mapa de férias'!$F$15),AND(Q$167&gt;='Mapa de férias'!$G$15,Q$167&lt;='Mapa de férias'!$H$15),AND(Q$167&gt;='Mapa de férias'!$I$15,Q$167&lt;='Mapa de férias'!$J$15))),"F",""))</f>
        <v/>
      </c>
      <c r="R174" s="44">
        <f>IF(OR($B174="",R$167=""),"",IF(AND(NETWORKDAYS(R$167,R$167,'Feriados'!$F$7:$F$22)=1,OR(AND(R$167&gt;='Mapa de férias'!$E$15,R$167&lt;='Mapa de férias'!$F$15),AND(R$167&gt;='Mapa de férias'!$G$15,R$167&lt;='Mapa de férias'!$H$15),AND(R$167&gt;='Mapa de férias'!$I$15,R$167&lt;='Mapa de férias'!$J$15))),"F",""))</f>
        <v/>
      </c>
      <c r="S174" s="44">
        <f>IF(OR($B174="",S$167=""),"",IF(AND(NETWORKDAYS(S$167,S$167,'Feriados'!$F$7:$F$22)=1,OR(AND(S$167&gt;='Mapa de férias'!$E$15,S$167&lt;='Mapa de férias'!$F$15),AND(S$167&gt;='Mapa de férias'!$G$15,S$167&lt;='Mapa de férias'!$H$15),AND(S$167&gt;='Mapa de férias'!$I$15,S$167&lt;='Mapa de férias'!$J$15))),"F",""))</f>
        <v/>
      </c>
      <c r="T174" s="44">
        <f>IF(OR($B174="",T$167=""),"",IF(AND(NETWORKDAYS(T$167,T$167,'Feriados'!$F$7:$F$22)=1,OR(AND(T$167&gt;='Mapa de férias'!$E$15,T$167&lt;='Mapa de férias'!$F$15),AND(T$167&gt;='Mapa de férias'!$G$15,T$167&lt;='Mapa de férias'!$H$15),AND(T$167&gt;='Mapa de férias'!$I$15,T$167&lt;='Mapa de férias'!$J$15))),"F",""))</f>
        <v/>
      </c>
      <c r="U174" s="44">
        <f>IF(OR($B174="",U$167=""),"",IF(AND(NETWORKDAYS(U$167,U$167,'Feriados'!$F$7:$F$22)=1,OR(AND(U$167&gt;='Mapa de férias'!$E$15,U$167&lt;='Mapa de férias'!$F$15),AND(U$167&gt;='Mapa de férias'!$G$15,U$167&lt;='Mapa de férias'!$H$15),AND(U$167&gt;='Mapa de férias'!$I$15,U$167&lt;='Mapa de férias'!$J$15))),"F",""))</f>
        <v/>
      </c>
      <c r="V174" s="44">
        <f>IF(OR($B174="",V$167=""),"",IF(AND(NETWORKDAYS(V$167,V$167,'Feriados'!$F$7:$F$22)=1,OR(AND(V$167&gt;='Mapa de férias'!$E$15,V$167&lt;='Mapa de férias'!$F$15),AND(V$167&gt;='Mapa de férias'!$G$15,V$167&lt;='Mapa de férias'!$H$15),AND(V$167&gt;='Mapa de férias'!$I$15,V$167&lt;='Mapa de férias'!$J$15))),"F",""))</f>
        <v/>
      </c>
      <c r="W174" s="44">
        <f>IF(OR($B174="",W$167=""),"",IF(AND(NETWORKDAYS(W$167,W$167,'Feriados'!$F$7:$F$22)=1,OR(AND(W$167&gt;='Mapa de férias'!$E$15,W$167&lt;='Mapa de férias'!$F$15),AND(W$167&gt;='Mapa de férias'!$G$15,W$167&lt;='Mapa de férias'!$H$15),AND(W$167&gt;='Mapa de férias'!$I$15,W$167&lt;='Mapa de férias'!$J$15))),"F",""))</f>
        <v/>
      </c>
      <c r="X174" s="44">
        <f>IF(OR($B174="",X$167=""),"",IF(AND(NETWORKDAYS(X$167,X$167,'Feriados'!$F$7:$F$22)=1,OR(AND(X$167&gt;='Mapa de férias'!$E$15,X$167&lt;='Mapa de férias'!$F$15),AND(X$167&gt;='Mapa de férias'!$G$15,X$167&lt;='Mapa de férias'!$H$15),AND(X$167&gt;='Mapa de férias'!$I$15,X$167&lt;='Mapa de férias'!$J$15))),"F",""))</f>
        <v/>
      </c>
      <c r="Y174" s="44">
        <f>IF(OR($B174="",Y$167=""),"",IF(AND(NETWORKDAYS(Y$167,Y$167,'Feriados'!$F$7:$F$22)=1,OR(AND(Y$167&gt;='Mapa de férias'!$E$15,Y$167&lt;='Mapa de férias'!$F$15),AND(Y$167&gt;='Mapa de férias'!$G$15,Y$167&lt;='Mapa de férias'!$H$15),AND(Y$167&gt;='Mapa de férias'!$I$15,Y$167&lt;='Mapa de férias'!$J$15))),"F",""))</f>
        <v/>
      </c>
      <c r="Z174" s="44">
        <f>IF(OR($B174="",Z$167=""),"",IF(AND(NETWORKDAYS(Z$167,Z$167,'Feriados'!$F$7:$F$22)=1,OR(AND(Z$167&gt;='Mapa de férias'!$E$15,Z$167&lt;='Mapa de férias'!$F$15),AND(Z$167&gt;='Mapa de férias'!$G$15,Z$167&lt;='Mapa de férias'!$H$15),AND(Z$167&gt;='Mapa de férias'!$I$15,Z$167&lt;='Mapa de férias'!$J$15))),"F",""))</f>
        <v/>
      </c>
      <c r="AA174" s="44">
        <f>IF(OR($B174="",AA$167=""),"",IF(AND(NETWORKDAYS(AA$167,AA$167,'Feriados'!$F$7:$F$22)=1,OR(AND(AA$167&gt;='Mapa de férias'!$E$15,AA$167&lt;='Mapa de férias'!$F$15),AND(AA$167&gt;='Mapa de férias'!$G$15,AA$167&lt;='Mapa de férias'!$H$15),AND(AA$167&gt;='Mapa de férias'!$I$15,AA$167&lt;='Mapa de férias'!$J$15))),"F",""))</f>
        <v/>
      </c>
      <c r="AB174" s="44">
        <f>IF(OR($B174="",AB$167=""),"",IF(AND(NETWORKDAYS(AB$167,AB$167,'Feriados'!$F$7:$F$22)=1,OR(AND(AB$167&gt;='Mapa de férias'!$E$15,AB$167&lt;='Mapa de férias'!$F$15),AND(AB$167&gt;='Mapa de férias'!$G$15,AB$167&lt;='Mapa de férias'!$H$15),AND(AB$167&gt;='Mapa de férias'!$I$15,AB$167&lt;='Mapa de férias'!$J$15))),"F",""))</f>
        <v/>
      </c>
      <c r="AC174" s="44">
        <f>IF(OR($B174="",AC$167=""),"",IF(AND(NETWORKDAYS(AC$167,AC$167,'Feriados'!$F$7:$F$22)=1,OR(AND(AC$167&gt;='Mapa de férias'!$E$15,AC$167&lt;='Mapa de férias'!$F$15),AND(AC$167&gt;='Mapa de férias'!$G$15,AC$167&lt;='Mapa de férias'!$H$15),AND(AC$167&gt;='Mapa de férias'!$I$15,AC$167&lt;='Mapa de férias'!$J$15))),"F",""))</f>
        <v/>
      </c>
      <c r="AD174" s="44">
        <f>IF(OR($B174="",AD$167=""),"",IF(AND(NETWORKDAYS(AD$167,AD$167,'Feriados'!$F$7:$F$22)=1,OR(AND(AD$167&gt;='Mapa de férias'!$E$15,AD$167&lt;='Mapa de férias'!$F$15),AND(AD$167&gt;='Mapa de férias'!$G$15,AD$167&lt;='Mapa de férias'!$H$15),AND(AD$167&gt;='Mapa de férias'!$I$15,AD$167&lt;='Mapa de férias'!$J$15))),"F",""))</f>
        <v/>
      </c>
      <c r="AE174" s="44">
        <f>IF(OR($B174="",AE$167=""),"",IF(AND(NETWORKDAYS(AE$167,AE$167,'Feriados'!$F$7:$F$22)=1,OR(AND(AE$167&gt;='Mapa de férias'!$E$15,AE$167&lt;='Mapa de férias'!$F$15),AND(AE$167&gt;='Mapa de férias'!$G$15,AE$167&lt;='Mapa de férias'!$H$15),AND(AE$167&gt;='Mapa de férias'!$I$15,AE$167&lt;='Mapa de férias'!$J$15))),"F",""))</f>
        <v/>
      </c>
      <c r="AF174" s="44">
        <f>IF(OR($B174="",AF$167=""),"",IF(AND(NETWORKDAYS(AF$167,AF$167,'Feriados'!$F$7:$F$22)=1,OR(AND(AF$167&gt;='Mapa de férias'!$E$15,AF$167&lt;='Mapa de férias'!$F$15),AND(AF$167&gt;='Mapa de férias'!$G$15,AF$167&lt;='Mapa de férias'!$H$15),AND(AF$167&gt;='Mapa de férias'!$I$15,AF$167&lt;='Mapa de férias'!$J$15))),"F",""))</f>
        <v/>
      </c>
      <c r="AG174" s="44">
        <f>IF(OR($B174="",AG$167=""),"",IF(AND(NETWORKDAYS(AG$167,AG$167,'Feriados'!$F$7:$F$22)=1,OR(AND(AG$167&gt;='Mapa de férias'!$E$15,AG$167&lt;='Mapa de férias'!$F$15),AND(AG$167&gt;='Mapa de férias'!$G$15,AG$167&lt;='Mapa de férias'!$H$15),AND(AG$167&gt;='Mapa de férias'!$I$15,AG$167&lt;='Mapa de férias'!$J$15))),"F",""))</f>
        <v/>
      </c>
      <c r="AH174" s="45">
        <f>IF($B174="","",COUNTIF(C174:AG174,"F"))</f>
        <v/>
      </c>
    </row>
    <row r="175" ht="15" customHeight="1">
      <c r="A175" s="42" t="n">
        <v>7</v>
      </c>
      <c r="B175" s="43">
        <f>IF('Mapa de férias'!$B$16="","",'Mapa de férias'!$B$16)</f>
        <v/>
      </c>
      <c r="C175" s="44">
        <f>IF(OR($B175="",C$167=""),"",IF(AND(NETWORKDAYS(C$167,C$167,'Feriados'!$F$7:$F$22)=1,OR(AND(C$167&gt;='Mapa de férias'!$E$16,C$167&lt;='Mapa de férias'!$F$16),AND(C$167&gt;='Mapa de férias'!$G$16,C$167&lt;='Mapa de férias'!$H$16),AND(C$167&gt;='Mapa de férias'!$I$16,C$167&lt;='Mapa de férias'!$J$16))),"F",""))</f>
        <v/>
      </c>
      <c r="D175" s="44">
        <f>IF(OR($B175="",D$167=""),"",IF(AND(NETWORKDAYS(D$167,D$167,'Feriados'!$F$7:$F$22)=1,OR(AND(D$167&gt;='Mapa de férias'!$E$16,D$167&lt;='Mapa de férias'!$F$16),AND(D$167&gt;='Mapa de férias'!$G$16,D$167&lt;='Mapa de férias'!$H$16),AND(D$167&gt;='Mapa de férias'!$I$16,D$167&lt;='Mapa de férias'!$J$16))),"F",""))</f>
        <v/>
      </c>
      <c r="E175" s="44">
        <f>IF(OR($B175="",E$167=""),"",IF(AND(NETWORKDAYS(E$167,E$167,'Feriados'!$F$7:$F$22)=1,OR(AND(E$167&gt;='Mapa de férias'!$E$16,E$167&lt;='Mapa de férias'!$F$16),AND(E$167&gt;='Mapa de férias'!$G$16,E$167&lt;='Mapa de férias'!$H$16),AND(E$167&gt;='Mapa de férias'!$I$16,E$167&lt;='Mapa de férias'!$J$16))),"F",""))</f>
        <v/>
      </c>
      <c r="F175" s="44">
        <f>IF(OR($B175="",F$167=""),"",IF(AND(NETWORKDAYS(F$167,F$167,'Feriados'!$F$7:$F$22)=1,OR(AND(F$167&gt;='Mapa de férias'!$E$16,F$167&lt;='Mapa de férias'!$F$16),AND(F$167&gt;='Mapa de férias'!$G$16,F$167&lt;='Mapa de férias'!$H$16),AND(F$167&gt;='Mapa de férias'!$I$16,F$167&lt;='Mapa de férias'!$J$16))),"F",""))</f>
        <v/>
      </c>
      <c r="G175" s="44">
        <f>IF(OR($B175="",G$167=""),"",IF(AND(NETWORKDAYS(G$167,G$167,'Feriados'!$F$7:$F$22)=1,OR(AND(G$167&gt;='Mapa de férias'!$E$16,G$167&lt;='Mapa de férias'!$F$16),AND(G$167&gt;='Mapa de férias'!$G$16,G$167&lt;='Mapa de férias'!$H$16),AND(G$167&gt;='Mapa de férias'!$I$16,G$167&lt;='Mapa de férias'!$J$16))),"F",""))</f>
        <v/>
      </c>
      <c r="H175" s="44">
        <f>IF(OR($B175="",H$167=""),"",IF(AND(NETWORKDAYS(H$167,H$167,'Feriados'!$F$7:$F$22)=1,OR(AND(H$167&gt;='Mapa de férias'!$E$16,H$167&lt;='Mapa de férias'!$F$16),AND(H$167&gt;='Mapa de férias'!$G$16,H$167&lt;='Mapa de férias'!$H$16),AND(H$167&gt;='Mapa de férias'!$I$16,H$167&lt;='Mapa de férias'!$J$16))),"F",""))</f>
        <v/>
      </c>
      <c r="I175" s="44">
        <f>IF(OR($B175="",I$167=""),"",IF(AND(NETWORKDAYS(I$167,I$167,'Feriados'!$F$7:$F$22)=1,OR(AND(I$167&gt;='Mapa de férias'!$E$16,I$167&lt;='Mapa de férias'!$F$16),AND(I$167&gt;='Mapa de férias'!$G$16,I$167&lt;='Mapa de férias'!$H$16),AND(I$167&gt;='Mapa de férias'!$I$16,I$167&lt;='Mapa de férias'!$J$16))),"F",""))</f>
        <v/>
      </c>
      <c r="J175" s="44">
        <f>IF(OR($B175="",J$167=""),"",IF(AND(NETWORKDAYS(J$167,J$167,'Feriados'!$F$7:$F$22)=1,OR(AND(J$167&gt;='Mapa de férias'!$E$16,J$167&lt;='Mapa de férias'!$F$16),AND(J$167&gt;='Mapa de férias'!$G$16,J$167&lt;='Mapa de férias'!$H$16),AND(J$167&gt;='Mapa de férias'!$I$16,J$167&lt;='Mapa de férias'!$J$16))),"F",""))</f>
        <v/>
      </c>
      <c r="K175" s="44">
        <f>IF(OR($B175="",K$167=""),"",IF(AND(NETWORKDAYS(K$167,K$167,'Feriados'!$F$7:$F$22)=1,OR(AND(K$167&gt;='Mapa de férias'!$E$16,K$167&lt;='Mapa de férias'!$F$16),AND(K$167&gt;='Mapa de férias'!$G$16,K$167&lt;='Mapa de férias'!$H$16),AND(K$167&gt;='Mapa de férias'!$I$16,K$167&lt;='Mapa de férias'!$J$16))),"F",""))</f>
        <v/>
      </c>
      <c r="L175" s="44">
        <f>IF(OR($B175="",L$167=""),"",IF(AND(NETWORKDAYS(L$167,L$167,'Feriados'!$F$7:$F$22)=1,OR(AND(L$167&gt;='Mapa de férias'!$E$16,L$167&lt;='Mapa de férias'!$F$16),AND(L$167&gt;='Mapa de férias'!$G$16,L$167&lt;='Mapa de férias'!$H$16),AND(L$167&gt;='Mapa de férias'!$I$16,L$167&lt;='Mapa de férias'!$J$16))),"F",""))</f>
        <v/>
      </c>
      <c r="M175" s="44">
        <f>IF(OR($B175="",M$167=""),"",IF(AND(NETWORKDAYS(M$167,M$167,'Feriados'!$F$7:$F$22)=1,OR(AND(M$167&gt;='Mapa de férias'!$E$16,M$167&lt;='Mapa de férias'!$F$16),AND(M$167&gt;='Mapa de férias'!$G$16,M$167&lt;='Mapa de férias'!$H$16),AND(M$167&gt;='Mapa de férias'!$I$16,M$167&lt;='Mapa de férias'!$J$16))),"F",""))</f>
        <v/>
      </c>
      <c r="N175" s="44">
        <f>IF(OR($B175="",N$167=""),"",IF(AND(NETWORKDAYS(N$167,N$167,'Feriados'!$F$7:$F$22)=1,OR(AND(N$167&gt;='Mapa de férias'!$E$16,N$167&lt;='Mapa de férias'!$F$16),AND(N$167&gt;='Mapa de férias'!$G$16,N$167&lt;='Mapa de férias'!$H$16),AND(N$167&gt;='Mapa de férias'!$I$16,N$167&lt;='Mapa de férias'!$J$16))),"F",""))</f>
        <v/>
      </c>
      <c r="O175" s="44">
        <f>IF(OR($B175="",O$167=""),"",IF(AND(NETWORKDAYS(O$167,O$167,'Feriados'!$F$7:$F$22)=1,OR(AND(O$167&gt;='Mapa de férias'!$E$16,O$167&lt;='Mapa de férias'!$F$16),AND(O$167&gt;='Mapa de férias'!$G$16,O$167&lt;='Mapa de férias'!$H$16),AND(O$167&gt;='Mapa de férias'!$I$16,O$167&lt;='Mapa de férias'!$J$16))),"F",""))</f>
        <v/>
      </c>
      <c r="P175" s="44">
        <f>IF(OR($B175="",P$167=""),"",IF(AND(NETWORKDAYS(P$167,P$167,'Feriados'!$F$7:$F$22)=1,OR(AND(P$167&gt;='Mapa de férias'!$E$16,P$167&lt;='Mapa de férias'!$F$16),AND(P$167&gt;='Mapa de férias'!$G$16,P$167&lt;='Mapa de férias'!$H$16),AND(P$167&gt;='Mapa de férias'!$I$16,P$167&lt;='Mapa de férias'!$J$16))),"F",""))</f>
        <v/>
      </c>
      <c r="Q175" s="44">
        <f>IF(OR($B175="",Q$167=""),"",IF(AND(NETWORKDAYS(Q$167,Q$167,'Feriados'!$F$7:$F$22)=1,OR(AND(Q$167&gt;='Mapa de férias'!$E$16,Q$167&lt;='Mapa de férias'!$F$16),AND(Q$167&gt;='Mapa de férias'!$G$16,Q$167&lt;='Mapa de férias'!$H$16),AND(Q$167&gt;='Mapa de férias'!$I$16,Q$167&lt;='Mapa de férias'!$J$16))),"F",""))</f>
        <v/>
      </c>
      <c r="R175" s="44">
        <f>IF(OR($B175="",R$167=""),"",IF(AND(NETWORKDAYS(R$167,R$167,'Feriados'!$F$7:$F$22)=1,OR(AND(R$167&gt;='Mapa de férias'!$E$16,R$167&lt;='Mapa de férias'!$F$16),AND(R$167&gt;='Mapa de férias'!$G$16,R$167&lt;='Mapa de férias'!$H$16),AND(R$167&gt;='Mapa de férias'!$I$16,R$167&lt;='Mapa de férias'!$J$16))),"F",""))</f>
        <v/>
      </c>
      <c r="S175" s="44">
        <f>IF(OR($B175="",S$167=""),"",IF(AND(NETWORKDAYS(S$167,S$167,'Feriados'!$F$7:$F$22)=1,OR(AND(S$167&gt;='Mapa de férias'!$E$16,S$167&lt;='Mapa de férias'!$F$16),AND(S$167&gt;='Mapa de férias'!$G$16,S$167&lt;='Mapa de férias'!$H$16),AND(S$167&gt;='Mapa de férias'!$I$16,S$167&lt;='Mapa de férias'!$J$16))),"F",""))</f>
        <v/>
      </c>
      <c r="T175" s="44">
        <f>IF(OR($B175="",T$167=""),"",IF(AND(NETWORKDAYS(T$167,T$167,'Feriados'!$F$7:$F$22)=1,OR(AND(T$167&gt;='Mapa de férias'!$E$16,T$167&lt;='Mapa de férias'!$F$16),AND(T$167&gt;='Mapa de férias'!$G$16,T$167&lt;='Mapa de férias'!$H$16),AND(T$167&gt;='Mapa de férias'!$I$16,T$167&lt;='Mapa de férias'!$J$16))),"F",""))</f>
        <v/>
      </c>
      <c r="U175" s="44">
        <f>IF(OR($B175="",U$167=""),"",IF(AND(NETWORKDAYS(U$167,U$167,'Feriados'!$F$7:$F$22)=1,OR(AND(U$167&gt;='Mapa de férias'!$E$16,U$167&lt;='Mapa de férias'!$F$16),AND(U$167&gt;='Mapa de férias'!$G$16,U$167&lt;='Mapa de férias'!$H$16),AND(U$167&gt;='Mapa de férias'!$I$16,U$167&lt;='Mapa de férias'!$J$16))),"F",""))</f>
        <v/>
      </c>
      <c r="V175" s="44">
        <f>IF(OR($B175="",V$167=""),"",IF(AND(NETWORKDAYS(V$167,V$167,'Feriados'!$F$7:$F$22)=1,OR(AND(V$167&gt;='Mapa de férias'!$E$16,V$167&lt;='Mapa de férias'!$F$16),AND(V$167&gt;='Mapa de férias'!$G$16,V$167&lt;='Mapa de férias'!$H$16),AND(V$167&gt;='Mapa de férias'!$I$16,V$167&lt;='Mapa de férias'!$J$16))),"F",""))</f>
        <v/>
      </c>
      <c r="W175" s="44">
        <f>IF(OR($B175="",W$167=""),"",IF(AND(NETWORKDAYS(W$167,W$167,'Feriados'!$F$7:$F$22)=1,OR(AND(W$167&gt;='Mapa de férias'!$E$16,W$167&lt;='Mapa de férias'!$F$16),AND(W$167&gt;='Mapa de férias'!$G$16,W$167&lt;='Mapa de férias'!$H$16),AND(W$167&gt;='Mapa de férias'!$I$16,W$167&lt;='Mapa de férias'!$J$16))),"F",""))</f>
        <v/>
      </c>
      <c r="X175" s="44">
        <f>IF(OR($B175="",X$167=""),"",IF(AND(NETWORKDAYS(X$167,X$167,'Feriados'!$F$7:$F$22)=1,OR(AND(X$167&gt;='Mapa de férias'!$E$16,X$167&lt;='Mapa de férias'!$F$16),AND(X$167&gt;='Mapa de férias'!$G$16,X$167&lt;='Mapa de férias'!$H$16),AND(X$167&gt;='Mapa de férias'!$I$16,X$167&lt;='Mapa de férias'!$J$16))),"F",""))</f>
        <v/>
      </c>
      <c r="Y175" s="44">
        <f>IF(OR($B175="",Y$167=""),"",IF(AND(NETWORKDAYS(Y$167,Y$167,'Feriados'!$F$7:$F$22)=1,OR(AND(Y$167&gt;='Mapa de férias'!$E$16,Y$167&lt;='Mapa de férias'!$F$16),AND(Y$167&gt;='Mapa de férias'!$G$16,Y$167&lt;='Mapa de férias'!$H$16),AND(Y$167&gt;='Mapa de férias'!$I$16,Y$167&lt;='Mapa de férias'!$J$16))),"F",""))</f>
        <v/>
      </c>
      <c r="Z175" s="44">
        <f>IF(OR($B175="",Z$167=""),"",IF(AND(NETWORKDAYS(Z$167,Z$167,'Feriados'!$F$7:$F$22)=1,OR(AND(Z$167&gt;='Mapa de férias'!$E$16,Z$167&lt;='Mapa de férias'!$F$16),AND(Z$167&gt;='Mapa de férias'!$G$16,Z$167&lt;='Mapa de férias'!$H$16),AND(Z$167&gt;='Mapa de férias'!$I$16,Z$167&lt;='Mapa de férias'!$J$16))),"F",""))</f>
        <v/>
      </c>
      <c r="AA175" s="44">
        <f>IF(OR($B175="",AA$167=""),"",IF(AND(NETWORKDAYS(AA$167,AA$167,'Feriados'!$F$7:$F$22)=1,OR(AND(AA$167&gt;='Mapa de férias'!$E$16,AA$167&lt;='Mapa de férias'!$F$16),AND(AA$167&gt;='Mapa de férias'!$G$16,AA$167&lt;='Mapa de férias'!$H$16),AND(AA$167&gt;='Mapa de férias'!$I$16,AA$167&lt;='Mapa de férias'!$J$16))),"F",""))</f>
        <v/>
      </c>
      <c r="AB175" s="44">
        <f>IF(OR($B175="",AB$167=""),"",IF(AND(NETWORKDAYS(AB$167,AB$167,'Feriados'!$F$7:$F$22)=1,OR(AND(AB$167&gt;='Mapa de férias'!$E$16,AB$167&lt;='Mapa de férias'!$F$16),AND(AB$167&gt;='Mapa de férias'!$G$16,AB$167&lt;='Mapa de férias'!$H$16),AND(AB$167&gt;='Mapa de férias'!$I$16,AB$167&lt;='Mapa de férias'!$J$16))),"F",""))</f>
        <v/>
      </c>
      <c r="AC175" s="44">
        <f>IF(OR($B175="",AC$167=""),"",IF(AND(NETWORKDAYS(AC$167,AC$167,'Feriados'!$F$7:$F$22)=1,OR(AND(AC$167&gt;='Mapa de férias'!$E$16,AC$167&lt;='Mapa de férias'!$F$16),AND(AC$167&gt;='Mapa de férias'!$G$16,AC$167&lt;='Mapa de férias'!$H$16),AND(AC$167&gt;='Mapa de férias'!$I$16,AC$167&lt;='Mapa de férias'!$J$16))),"F",""))</f>
        <v/>
      </c>
      <c r="AD175" s="44">
        <f>IF(OR($B175="",AD$167=""),"",IF(AND(NETWORKDAYS(AD$167,AD$167,'Feriados'!$F$7:$F$22)=1,OR(AND(AD$167&gt;='Mapa de férias'!$E$16,AD$167&lt;='Mapa de férias'!$F$16),AND(AD$167&gt;='Mapa de férias'!$G$16,AD$167&lt;='Mapa de férias'!$H$16),AND(AD$167&gt;='Mapa de férias'!$I$16,AD$167&lt;='Mapa de férias'!$J$16))),"F",""))</f>
        <v/>
      </c>
      <c r="AE175" s="44">
        <f>IF(OR($B175="",AE$167=""),"",IF(AND(NETWORKDAYS(AE$167,AE$167,'Feriados'!$F$7:$F$22)=1,OR(AND(AE$167&gt;='Mapa de férias'!$E$16,AE$167&lt;='Mapa de férias'!$F$16),AND(AE$167&gt;='Mapa de férias'!$G$16,AE$167&lt;='Mapa de férias'!$H$16),AND(AE$167&gt;='Mapa de férias'!$I$16,AE$167&lt;='Mapa de férias'!$J$16))),"F",""))</f>
        <v/>
      </c>
      <c r="AF175" s="44">
        <f>IF(OR($B175="",AF$167=""),"",IF(AND(NETWORKDAYS(AF$167,AF$167,'Feriados'!$F$7:$F$22)=1,OR(AND(AF$167&gt;='Mapa de férias'!$E$16,AF$167&lt;='Mapa de férias'!$F$16),AND(AF$167&gt;='Mapa de férias'!$G$16,AF$167&lt;='Mapa de férias'!$H$16),AND(AF$167&gt;='Mapa de férias'!$I$16,AF$167&lt;='Mapa de férias'!$J$16))),"F",""))</f>
        <v/>
      </c>
      <c r="AG175" s="44">
        <f>IF(OR($B175="",AG$167=""),"",IF(AND(NETWORKDAYS(AG$167,AG$167,'Feriados'!$F$7:$F$22)=1,OR(AND(AG$167&gt;='Mapa de férias'!$E$16,AG$167&lt;='Mapa de férias'!$F$16),AND(AG$167&gt;='Mapa de férias'!$G$16,AG$167&lt;='Mapa de férias'!$H$16),AND(AG$167&gt;='Mapa de férias'!$I$16,AG$167&lt;='Mapa de férias'!$J$16))),"F",""))</f>
        <v/>
      </c>
      <c r="AH175" s="45">
        <f>IF($B175="","",COUNTIF(C175:AG175,"F"))</f>
        <v/>
      </c>
    </row>
    <row r="176" ht="15" customHeight="1">
      <c r="A176" s="42" t="n">
        <v>8</v>
      </c>
      <c r="B176" s="43">
        <f>IF('Mapa de férias'!$B$17="","",'Mapa de férias'!$B$17)</f>
        <v/>
      </c>
      <c r="C176" s="44">
        <f>IF(OR($B176="",C$167=""),"",IF(AND(NETWORKDAYS(C$167,C$167,'Feriados'!$F$7:$F$22)=1,OR(AND(C$167&gt;='Mapa de férias'!$E$17,C$167&lt;='Mapa de férias'!$F$17),AND(C$167&gt;='Mapa de férias'!$G$17,C$167&lt;='Mapa de férias'!$H$17),AND(C$167&gt;='Mapa de férias'!$I$17,C$167&lt;='Mapa de férias'!$J$17))),"F",""))</f>
        <v/>
      </c>
      <c r="D176" s="44">
        <f>IF(OR($B176="",D$167=""),"",IF(AND(NETWORKDAYS(D$167,D$167,'Feriados'!$F$7:$F$22)=1,OR(AND(D$167&gt;='Mapa de férias'!$E$17,D$167&lt;='Mapa de férias'!$F$17),AND(D$167&gt;='Mapa de férias'!$G$17,D$167&lt;='Mapa de férias'!$H$17),AND(D$167&gt;='Mapa de férias'!$I$17,D$167&lt;='Mapa de férias'!$J$17))),"F",""))</f>
        <v/>
      </c>
      <c r="E176" s="44">
        <f>IF(OR($B176="",E$167=""),"",IF(AND(NETWORKDAYS(E$167,E$167,'Feriados'!$F$7:$F$22)=1,OR(AND(E$167&gt;='Mapa de férias'!$E$17,E$167&lt;='Mapa de férias'!$F$17),AND(E$167&gt;='Mapa de férias'!$G$17,E$167&lt;='Mapa de férias'!$H$17),AND(E$167&gt;='Mapa de férias'!$I$17,E$167&lt;='Mapa de férias'!$J$17))),"F",""))</f>
        <v/>
      </c>
      <c r="F176" s="44">
        <f>IF(OR($B176="",F$167=""),"",IF(AND(NETWORKDAYS(F$167,F$167,'Feriados'!$F$7:$F$22)=1,OR(AND(F$167&gt;='Mapa de férias'!$E$17,F$167&lt;='Mapa de férias'!$F$17),AND(F$167&gt;='Mapa de férias'!$G$17,F$167&lt;='Mapa de férias'!$H$17),AND(F$167&gt;='Mapa de férias'!$I$17,F$167&lt;='Mapa de férias'!$J$17))),"F",""))</f>
        <v/>
      </c>
      <c r="G176" s="44">
        <f>IF(OR($B176="",G$167=""),"",IF(AND(NETWORKDAYS(G$167,G$167,'Feriados'!$F$7:$F$22)=1,OR(AND(G$167&gt;='Mapa de férias'!$E$17,G$167&lt;='Mapa de férias'!$F$17),AND(G$167&gt;='Mapa de férias'!$G$17,G$167&lt;='Mapa de férias'!$H$17),AND(G$167&gt;='Mapa de férias'!$I$17,G$167&lt;='Mapa de férias'!$J$17))),"F",""))</f>
        <v/>
      </c>
      <c r="H176" s="44">
        <f>IF(OR($B176="",H$167=""),"",IF(AND(NETWORKDAYS(H$167,H$167,'Feriados'!$F$7:$F$22)=1,OR(AND(H$167&gt;='Mapa de férias'!$E$17,H$167&lt;='Mapa de férias'!$F$17),AND(H$167&gt;='Mapa de férias'!$G$17,H$167&lt;='Mapa de férias'!$H$17),AND(H$167&gt;='Mapa de férias'!$I$17,H$167&lt;='Mapa de férias'!$J$17))),"F",""))</f>
        <v/>
      </c>
      <c r="I176" s="44">
        <f>IF(OR($B176="",I$167=""),"",IF(AND(NETWORKDAYS(I$167,I$167,'Feriados'!$F$7:$F$22)=1,OR(AND(I$167&gt;='Mapa de férias'!$E$17,I$167&lt;='Mapa de férias'!$F$17),AND(I$167&gt;='Mapa de férias'!$G$17,I$167&lt;='Mapa de férias'!$H$17),AND(I$167&gt;='Mapa de férias'!$I$17,I$167&lt;='Mapa de férias'!$J$17))),"F",""))</f>
        <v/>
      </c>
      <c r="J176" s="44">
        <f>IF(OR($B176="",J$167=""),"",IF(AND(NETWORKDAYS(J$167,J$167,'Feriados'!$F$7:$F$22)=1,OR(AND(J$167&gt;='Mapa de férias'!$E$17,J$167&lt;='Mapa de férias'!$F$17),AND(J$167&gt;='Mapa de férias'!$G$17,J$167&lt;='Mapa de férias'!$H$17),AND(J$167&gt;='Mapa de férias'!$I$17,J$167&lt;='Mapa de férias'!$J$17))),"F",""))</f>
        <v/>
      </c>
      <c r="K176" s="44">
        <f>IF(OR($B176="",K$167=""),"",IF(AND(NETWORKDAYS(K$167,K$167,'Feriados'!$F$7:$F$22)=1,OR(AND(K$167&gt;='Mapa de férias'!$E$17,K$167&lt;='Mapa de férias'!$F$17),AND(K$167&gt;='Mapa de férias'!$G$17,K$167&lt;='Mapa de férias'!$H$17),AND(K$167&gt;='Mapa de férias'!$I$17,K$167&lt;='Mapa de férias'!$J$17))),"F",""))</f>
        <v/>
      </c>
      <c r="L176" s="44">
        <f>IF(OR($B176="",L$167=""),"",IF(AND(NETWORKDAYS(L$167,L$167,'Feriados'!$F$7:$F$22)=1,OR(AND(L$167&gt;='Mapa de férias'!$E$17,L$167&lt;='Mapa de férias'!$F$17),AND(L$167&gt;='Mapa de férias'!$G$17,L$167&lt;='Mapa de férias'!$H$17),AND(L$167&gt;='Mapa de férias'!$I$17,L$167&lt;='Mapa de férias'!$J$17))),"F",""))</f>
        <v/>
      </c>
      <c r="M176" s="44">
        <f>IF(OR($B176="",M$167=""),"",IF(AND(NETWORKDAYS(M$167,M$167,'Feriados'!$F$7:$F$22)=1,OR(AND(M$167&gt;='Mapa de férias'!$E$17,M$167&lt;='Mapa de férias'!$F$17),AND(M$167&gt;='Mapa de férias'!$G$17,M$167&lt;='Mapa de férias'!$H$17),AND(M$167&gt;='Mapa de férias'!$I$17,M$167&lt;='Mapa de férias'!$J$17))),"F",""))</f>
        <v/>
      </c>
      <c r="N176" s="44">
        <f>IF(OR($B176="",N$167=""),"",IF(AND(NETWORKDAYS(N$167,N$167,'Feriados'!$F$7:$F$22)=1,OR(AND(N$167&gt;='Mapa de férias'!$E$17,N$167&lt;='Mapa de férias'!$F$17),AND(N$167&gt;='Mapa de férias'!$G$17,N$167&lt;='Mapa de férias'!$H$17),AND(N$167&gt;='Mapa de férias'!$I$17,N$167&lt;='Mapa de férias'!$J$17))),"F",""))</f>
        <v/>
      </c>
      <c r="O176" s="44">
        <f>IF(OR($B176="",O$167=""),"",IF(AND(NETWORKDAYS(O$167,O$167,'Feriados'!$F$7:$F$22)=1,OR(AND(O$167&gt;='Mapa de férias'!$E$17,O$167&lt;='Mapa de férias'!$F$17),AND(O$167&gt;='Mapa de férias'!$G$17,O$167&lt;='Mapa de férias'!$H$17),AND(O$167&gt;='Mapa de férias'!$I$17,O$167&lt;='Mapa de férias'!$J$17))),"F",""))</f>
        <v/>
      </c>
      <c r="P176" s="44">
        <f>IF(OR($B176="",P$167=""),"",IF(AND(NETWORKDAYS(P$167,P$167,'Feriados'!$F$7:$F$22)=1,OR(AND(P$167&gt;='Mapa de férias'!$E$17,P$167&lt;='Mapa de férias'!$F$17),AND(P$167&gt;='Mapa de férias'!$G$17,P$167&lt;='Mapa de férias'!$H$17),AND(P$167&gt;='Mapa de férias'!$I$17,P$167&lt;='Mapa de férias'!$J$17))),"F",""))</f>
        <v/>
      </c>
      <c r="Q176" s="44">
        <f>IF(OR($B176="",Q$167=""),"",IF(AND(NETWORKDAYS(Q$167,Q$167,'Feriados'!$F$7:$F$22)=1,OR(AND(Q$167&gt;='Mapa de férias'!$E$17,Q$167&lt;='Mapa de férias'!$F$17),AND(Q$167&gt;='Mapa de férias'!$G$17,Q$167&lt;='Mapa de férias'!$H$17),AND(Q$167&gt;='Mapa de férias'!$I$17,Q$167&lt;='Mapa de férias'!$J$17))),"F",""))</f>
        <v/>
      </c>
      <c r="R176" s="44">
        <f>IF(OR($B176="",R$167=""),"",IF(AND(NETWORKDAYS(R$167,R$167,'Feriados'!$F$7:$F$22)=1,OR(AND(R$167&gt;='Mapa de férias'!$E$17,R$167&lt;='Mapa de férias'!$F$17),AND(R$167&gt;='Mapa de férias'!$G$17,R$167&lt;='Mapa de férias'!$H$17),AND(R$167&gt;='Mapa de férias'!$I$17,R$167&lt;='Mapa de férias'!$J$17))),"F",""))</f>
        <v/>
      </c>
      <c r="S176" s="44">
        <f>IF(OR($B176="",S$167=""),"",IF(AND(NETWORKDAYS(S$167,S$167,'Feriados'!$F$7:$F$22)=1,OR(AND(S$167&gt;='Mapa de férias'!$E$17,S$167&lt;='Mapa de férias'!$F$17),AND(S$167&gt;='Mapa de férias'!$G$17,S$167&lt;='Mapa de férias'!$H$17),AND(S$167&gt;='Mapa de férias'!$I$17,S$167&lt;='Mapa de férias'!$J$17))),"F",""))</f>
        <v/>
      </c>
      <c r="T176" s="44">
        <f>IF(OR($B176="",T$167=""),"",IF(AND(NETWORKDAYS(T$167,T$167,'Feriados'!$F$7:$F$22)=1,OR(AND(T$167&gt;='Mapa de férias'!$E$17,T$167&lt;='Mapa de férias'!$F$17),AND(T$167&gt;='Mapa de férias'!$G$17,T$167&lt;='Mapa de férias'!$H$17),AND(T$167&gt;='Mapa de férias'!$I$17,T$167&lt;='Mapa de férias'!$J$17))),"F",""))</f>
        <v/>
      </c>
      <c r="U176" s="44">
        <f>IF(OR($B176="",U$167=""),"",IF(AND(NETWORKDAYS(U$167,U$167,'Feriados'!$F$7:$F$22)=1,OR(AND(U$167&gt;='Mapa de férias'!$E$17,U$167&lt;='Mapa de férias'!$F$17),AND(U$167&gt;='Mapa de férias'!$G$17,U$167&lt;='Mapa de férias'!$H$17),AND(U$167&gt;='Mapa de férias'!$I$17,U$167&lt;='Mapa de férias'!$J$17))),"F",""))</f>
        <v/>
      </c>
      <c r="V176" s="44">
        <f>IF(OR($B176="",V$167=""),"",IF(AND(NETWORKDAYS(V$167,V$167,'Feriados'!$F$7:$F$22)=1,OR(AND(V$167&gt;='Mapa de férias'!$E$17,V$167&lt;='Mapa de férias'!$F$17),AND(V$167&gt;='Mapa de férias'!$G$17,V$167&lt;='Mapa de férias'!$H$17),AND(V$167&gt;='Mapa de férias'!$I$17,V$167&lt;='Mapa de férias'!$J$17))),"F",""))</f>
        <v/>
      </c>
      <c r="W176" s="44">
        <f>IF(OR($B176="",W$167=""),"",IF(AND(NETWORKDAYS(W$167,W$167,'Feriados'!$F$7:$F$22)=1,OR(AND(W$167&gt;='Mapa de férias'!$E$17,W$167&lt;='Mapa de férias'!$F$17),AND(W$167&gt;='Mapa de férias'!$G$17,W$167&lt;='Mapa de férias'!$H$17),AND(W$167&gt;='Mapa de férias'!$I$17,W$167&lt;='Mapa de férias'!$J$17))),"F",""))</f>
        <v/>
      </c>
      <c r="X176" s="44">
        <f>IF(OR($B176="",X$167=""),"",IF(AND(NETWORKDAYS(X$167,X$167,'Feriados'!$F$7:$F$22)=1,OR(AND(X$167&gt;='Mapa de férias'!$E$17,X$167&lt;='Mapa de férias'!$F$17),AND(X$167&gt;='Mapa de férias'!$G$17,X$167&lt;='Mapa de férias'!$H$17),AND(X$167&gt;='Mapa de férias'!$I$17,X$167&lt;='Mapa de férias'!$J$17))),"F",""))</f>
        <v/>
      </c>
      <c r="Y176" s="44">
        <f>IF(OR($B176="",Y$167=""),"",IF(AND(NETWORKDAYS(Y$167,Y$167,'Feriados'!$F$7:$F$22)=1,OR(AND(Y$167&gt;='Mapa de férias'!$E$17,Y$167&lt;='Mapa de férias'!$F$17),AND(Y$167&gt;='Mapa de férias'!$G$17,Y$167&lt;='Mapa de férias'!$H$17),AND(Y$167&gt;='Mapa de férias'!$I$17,Y$167&lt;='Mapa de férias'!$J$17))),"F",""))</f>
        <v/>
      </c>
      <c r="Z176" s="44">
        <f>IF(OR($B176="",Z$167=""),"",IF(AND(NETWORKDAYS(Z$167,Z$167,'Feriados'!$F$7:$F$22)=1,OR(AND(Z$167&gt;='Mapa de férias'!$E$17,Z$167&lt;='Mapa de férias'!$F$17),AND(Z$167&gt;='Mapa de férias'!$G$17,Z$167&lt;='Mapa de férias'!$H$17),AND(Z$167&gt;='Mapa de férias'!$I$17,Z$167&lt;='Mapa de férias'!$J$17))),"F",""))</f>
        <v/>
      </c>
      <c r="AA176" s="44">
        <f>IF(OR($B176="",AA$167=""),"",IF(AND(NETWORKDAYS(AA$167,AA$167,'Feriados'!$F$7:$F$22)=1,OR(AND(AA$167&gt;='Mapa de férias'!$E$17,AA$167&lt;='Mapa de férias'!$F$17),AND(AA$167&gt;='Mapa de férias'!$G$17,AA$167&lt;='Mapa de férias'!$H$17),AND(AA$167&gt;='Mapa de férias'!$I$17,AA$167&lt;='Mapa de férias'!$J$17))),"F",""))</f>
        <v/>
      </c>
      <c r="AB176" s="44">
        <f>IF(OR($B176="",AB$167=""),"",IF(AND(NETWORKDAYS(AB$167,AB$167,'Feriados'!$F$7:$F$22)=1,OR(AND(AB$167&gt;='Mapa de férias'!$E$17,AB$167&lt;='Mapa de férias'!$F$17),AND(AB$167&gt;='Mapa de férias'!$G$17,AB$167&lt;='Mapa de férias'!$H$17),AND(AB$167&gt;='Mapa de férias'!$I$17,AB$167&lt;='Mapa de férias'!$J$17))),"F",""))</f>
        <v/>
      </c>
      <c r="AC176" s="44">
        <f>IF(OR($B176="",AC$167=""),"",IF(AND(NETWORKDAYS(AC$167,AC$167,'Feriados'!$F$7:$F$22)=1,OR(AND(AC$167&gt;='Mapa de férias'!$E$17,AC$167&lt;='Mapa de férias'!$F$17),AND(AC$167&gt;='Mapa de férias'!$G$17,AC$167&lt;='Mapa de férias'!$H$17),AND(AC$167&gt;='Mapa de férias'!$I$17,AC$167&lt;='Mapa de férias'!$J$17))),"F",""))</f>
        <v/>
      </c>
      <c r="AD176" s="44">
        <f>IF(OR($B176="",AD$167=""),"",IF(AND(NETWORKDAYS(AD$167,AD$167,'Feriados'!$F$7:$F$22)=1,OR(AND(AD$167&gt;='Mapa de férias'!$E$17,AD$167&lt;='Mapa de férias'!$F$17),AND(AD$167&gt;='Mapa de férias'!$G$17,AD$167&lt;='Mapa de férias'!$H$17),AND(AD$167&gt;='Mapa de férias'!$I$17,AD$167&lt;='Mapa de férias'!$J$17))),"F",""))</f>
        <v/>
      </c>
      <c r="AE176" s="44">
        <f>IF(OR($B176="",AE$167=""),"",IF(AND(NETWORKDAYS(AE$167,AE$167,'Feriados'!$F$7:$F$22)=1,OR(AND(AE$167&gt;='Mapa de férias'!$E$17,AE$167&lt;='Mapa de férias'!$F$17),AND(AE$167&gt;='Mapa de férias'!$G$17,AE$167&lt;='Mapa de férias'!$H$17),AND(AE$167&gt;='Mapa de férias'!$I$17,AE$167&lt;='Mapa de férias'!$J$17))),"F",""))</f>
        <v/>
      </c>
      <c r="AF176" s="44">
        <f>IF(OR($B176="",AF$167=""),"",IF(AND(NETWORKDAYS(AF$167,AF$167,'Feriados'!$F$7:$F$22)=1,OR(AND(AF$167&gt;='Mapa de férias'!$E$17,AF$167&lt;='Mapa de férias'!$F$17),AND(AF$167&gt;='Mapa de férias'!$G$17,AF$167&lt;='Mapa de férias'!$H$17),AND(AF$167&gt;='Mapa de férias'!$I$17,AF$167&lt;='Mapa de férias'!$J$17))),"F",""))</f>
        <v/>
      </c>
      <c r="AG176" s="44">
        <f>IF(OR($B176="",AG$167=""),"",IF(AND(NETWORKDAYS(AG$167,AG$167,'Feriados'!$F$7:$F$22)=1,OR(AND(AG$167&gt;='Mapa de férias'!$E$17,AG$167&lt;='Mapa de férias'!$F$17),AND(AG$167&gt;='Mapa de férias'!$G$17,AG$167&lt;='Mapa de férias'!$H$17),AND(AG$167&gt;='Mapa de férias'!$I$17,AG$167&lt;='Mapa de férias'!$J$17))),"F",""))</f>
        <v/>
      </c>
      <c r="AH176" s="45">
        <f>IF($B176="","",COUNTIF(C176:AG176,"F"))</f>
        <v/>
      </c>
    </row>
    <row r="177" ht="15" customHeight="1">
      <c r="A177" s="42" t="n">
        <v>9</v>
      </c>
      <c r="B177" s="43">
        <f>IF('Mapa de férias'!$B$18="","",'Mapa de férias'!$B$18)</f>
        <v/>
      </c>
      <c r="C177" s="44">
        <f>IF(OR($B177="",C$167=""),"",IF(AND(NETWORKDAYS(C$167,C$167,'Feriados'!$F$7:$F$22)=1,OR(AND(C$167&gt;='Mapa de férias'!$E$18,C$167&lt;='Mapa de férias'!$F$18),AND(C$167&gt;='Mapa de férias'!$G$18,C$167&lt;='Mapa de férias'!$H$18),AND(C$167&gt;='Mapa de férias'!$I$18,C$167&lt;='Mapa de férias'!$J$18))),"F",""))</f>
        <v/>
      </c>
      <c r="D177" s="44">
        <f>IF(OR($B177="",D$167=""),"",IF(AND(NETWORKDAYS(D$167,D$167,'Feriados'!$F$7:$F$22)=1,OR(AND(D$167&gt;='Mapa de férias'!$E$18,D$167&lt;='Mapa de férias'!$F$18),AND(D$167&gt;='Mapa de férias'!$G$18,D$167&lt;='Mapa de férias'!$H$18),AND(D$167&gt;='Mapa de férias'!$I$18,D$167&lt;='Mapa de férias'!$J$18))),"F",""))</f>
        <v/>
      </c>
      <c r="E177" s="44">
        <f>IF(OR($B177="",E$167=""),"",IF(AND(NETWORKDAYS(E$167,E$167,'Feriados'!$F$7:$F$22)=1,OR(AND(E$167&gt;='Mapa de férias'!$E$18,E$167&lt;='Mapa de férias'!$F$18),AND(E$167&gt;='Mapa de férias'!$G$18,E$167&lt;='Mapa de férias'!$H$18),AND(E$167&gt;='Mapa de férias'!$I$18,E$167&lt;='Mapa de férias'!$J$18))),"F",""))</f>
        <v/>
      </c>
      <c r="F177" s="44">
        <f>IF(OR($B177="",F$167=""),"",IF(AND(NETWORKDAYS(F$167,F$167,'Feriados'!$F$7:$F$22)=1,OR(AND(F$167&gt;='Mapa de férias'!$E$18,F$167&lt;='Mapa de férias'!$F$18),AND(F$167&gt;='Mapa de férias'!$G$18,F$167&lt;='Mapa de férias'!$H$18),AND(F$167&gt;='Mapa de férias'!$I$18,F$167&lt;='Mapa de férias'!$J$18))),"F",""))</f>
        <v/>
      </c>
      <c r="G177" s="44">
        <f>IF(OR($B177="",G$167=""),"",IF(AND(NETWORKDAYS(G$167,G$167,'Feriados'!$F$7:$F$22)=1,OR(AND(G$167&gt;='Mapa de férias'!$E$18,G$167&lt;='Mapa de férias'!$F$18),AND(G$167&gt;='Mapa de férias'!$G$18,G$167&lt;='Mapa de férias'!$H$18),AND(G$167&gt;='Mapa de férias'!$I$18,G$167&lt;='Mapa de férias'!$J$18))),"F",""))</f>
        <v/>
      </c>
      <c r="H177" s="44">
        <f>IF(OR($B177="",H$167=""),"",IF(AND(NETWORKDAYS(H$167,H$167,'Feriados'!$F$7:$F$22)=1,OR(AND(H$167&gt;='Mapa de férias'!$E$18,H$167&lt;='Mapa de férias'!$F$18),AND(H$167&gt;='Mapa de férias'!$G$18,H$167&lt;='Mapa de férias'!$H$18),AND(H$167&gt;='Mapa de férias'!$I$18,H$167&lt;='Mapa de férias'!$J$18))),"F",""))</f>
        <v/>
      </c>
      <c r="I177" s="44">
        <f>IF(OR($B177="",I$167=""),"",IF(AND(NETWORKDAYS(I$167,I$167,'Feriados'!$F$7:$F$22)=1,OR(AND(I$167&gt;='Mapa de férias'!$E$18,I$167&lt;='Mapa de férias'!$F$18),AND(I$167&gt;='Mapa de férias'!$G$18,I$167&lt;='Mapa de férias'!$H$18),AND(I$167&gt;='Mapa de férias'!$I$18,I$167&lt;='Mapa de férias'!$J$18))),"F",""))</f>
        <v/>
      </c>
      <c r="J177" s="44">
        <f>IF(OR($B177="",J$167=""),"",IF(AND(NETWORKDAYS(J$167,J$167,'Feriados'!$F$7:$F$22)=1,OR(AND(J$167&gt;='Mapa de férias'!$E$18,J$167&lt;='Mapa de férias'!$F$18),AND(J$167&gt;='Mapa de férias'!$G$18,J$167&lt;='Mapa de férias'!$H$18),AND(J$167&gt;='Mapa de férias'!$I$18,J$167&lt;='Mapa de férias'!$J$18))),"F",""))</f>
        <v/>
      </c>
      <c r="K177" s="44">
        <f>IF(OR($B177="",K$167=""),"",IF(AND(NETWORKDAYS(K$167,K$167,'Feriados'!$F$7:$F$22)=1,OR(AND(K$167&gt;='Mapa de férias'!$E$18,K$167&lt;='Mapa de férias'!$F$18),AND(K$167&gt;='Mapa de férias'!$G$18,K$167&lt;='Mapa de férias'!$H$18),AND(K$167&gt;='Mapa de férias'!$I$18,K$167&lt;='Mapa de férias'!$J$18))),"F",""))</f>
        <v/>
      </c>
      <c r="L177" s="44">
        <f>IF(OR($B177="",L$167=""),"",IF(AND(NETWORKDAYS(L$167,L$167,'Feriados'!$F$7:$F$22)=1,OR(AND(L$167&gt;='Mapa de férias'!$E$18,L$167&lt;='Mapa de férias'!$F$18),AND(L$167&gt;='Mapa de férias'!$G$18,L$167&lt;='Mapa de férias'!$H$18),AND(L$167&gt;='Mapa de férias'!$I$18,L$167&lt;='Mapa de férias'!$J$18))),"F",""))</f>
        <v/>
      </c>
      <c r="M177" s="44">
        <f>IF(OR($B177="",M$167=""),"",IF(AND(NETWORKDAYS(M$167,M$167,'Feriados'!$F$7:$F$22)=1,OR(AND(M$167&gt;='Mapa de férias'!$E$18,M$167&lt;='Mapa de férias'!$F$18),AND(M$167&gt;='Mapa de férias'!$G$18,M$167&lt;='Mapa de férias'!$H$18),AND(M$167&gt;='Mapa de férias'!$I$18,M$167&lt;='Mapa de férias'!$J$18))),"F",""))</f>
        <v/>
      </c>
      <c r="N177" s="44">
        <f>IF(OR($B177="",N$167=""),"",IF(AND(NETWORKDAYS(N$167,N$167,'Feriados'!$F$7:$F$22)=1,OR(AND(N$167&gt;='Mapa de férias'!$E$18,N$167&lt;='Mapa de férias'!$F$18),AND(N$167&gt;='Mapa de férias'!$G$18,N$167&lt;='Mapa de férias'!$H$18),AND(N$167&gt;='Mapa de férias'!$I$18,N$167&lt;='Mapa de férias'!$J$18))),"F",""))</f>
        <v/>
      </c>
      <c r="O177" s="44">
        <f>IF(OR($B177="",O$167=""),"",IF(AND(NETWORKDAYS(O$167,O$167,'Feriados'!$F$7:$F$22)=1,OR(AND(O$167&gt;='Mapa de férias'!$E$18,O$167&lt;='Mapa de férias'!$F$18),AND(O$167&gt;='Mapa de férias'!$G$18,O$167&lt;='Mapa de férias'!$H$18),AND(O$167&gt;='Mapa de férias'!$I$18,O$167&lt;='Mapa de férias'!$J$18))),"F",""))</f>
        <v/>
      </c>
      <c r="P177" s="44">
        <f>IF(OR($B177="",P$167=""),"",IF(AND(NETWORKDAYS(P$167,P$167,'Feriados'!$F$7:$F$22)=1,OR(AND(P$167&gt;='Mapa de férias'!$E$18,P$167&lt;='Mapa de férias'!$F$18),AND(P$167&gt;='Mapa de férias'!$G$18,P$167&lt;='Mapa de férias'!$H$18),AND(P$167&gt;='Mapa de férias'!$I$18,P$167&lt;='Mapa de férias'!$J$18))),"F",""))</f>
        <v/>
      </c>
      <c r="Q177" s="44">
        <f>IF(OR($B177="",Q$167=""),"",IF(AND(NETWORKDAYS(Q$167,Q$167,'Feriados'!$F$7:$F$22)=1,OR(AND(Q$167&gt;='Mapa de férias'!$E$18,Q$167&lt;='Mapa de férias'!$F$18),AND(Q$167&gt;='Mapa de férias'!$G$18,Q$167&lt;='Mapa de férias'!$H$18),AND(Q$167&gt;='Mapa de férias'!$I$18,Q$167&lt;='Mapa de férias'!$J$18))),"F",""))</f>
        <v/>
      </c>
      <c r="R177" s="44">
        <f>IF(OR($B177="",R$167=""),"",IF(AND(NETWORKDAYS(R$167,R$167,'Feriados'!$F$7:$F$22)=1,OR(AND(R$167&gt;='Mapa de férias'!$E$18,R$167&lt;='Mapa de férias'!$F$18),AND(R$167&gt;='Mapa de férias'!$G$18,R$167&lt;='Mapa de férias'!$H$18),AND(R$167&gt;='Mapa de férias'!$I$18,R$167&lt;='Mapa de férias'!$J$18))),"F",""))</f>
        <v/>
      </c>
      <c r="S177" s="44">
        <f>IF(OR($B177="",S$167=""),"",IF(AND(NETWORKDAYS(S$167,S$167,'Feriados'!$F$7:$F$22)=1,OR(AND(S$167&gt;='Mapa de férias'!$E$18,S$167&lt;='Mapa de férias'!$F$18),AND(S$167&gt;='Mapa de férias'!$G$18,S$167&lt;='Mapa de férias'!$H$18),AND(S$167&gt;='Mapa de férias'!$I$18,S$167&lt;='Mapa de férias'!$J$18))),"F",""))</f>
        <v/>
      </c>
      <c r="T177" s="44">
        <f>IF(OR($B177="",T$167=""),"",IF(AND(NETWORKDAYS(T$167,T$167,'Feriados'!$F$7:$F$22)=1,OR(AND(T$167&gt;='Mapa de férias'!$E$18,T$167&lt;='Mapa de férias'!$F$18),AND(T$167&gt;='Mapa de férias'!$G$18,T$167&lt;='Mapa de férias'!$H$18),AND(T$167&gt;='Mapa de férias'!$I$18,T$167&lt;='Mapa de férias'!$J$18))),"F",""))</f>
        <v/>
      </c>
      <c r="U177" s="44">
        <f>IF(OR($B177="",U$167=""),"",IF(AND(NETWORKDAYS(U$167,U$167,'Feriados'!$F$7:$F$22)=1,OR(AND(U$167&gt;='Mapa de férias'!$E$18,U$167&lt;='Mapa de férias'!$F$18),AND(U$167&gt;='Mapa de férias'!$G$18,U$167&lt;='Mapa de férias'!$H$18),AND(U$167&gt;='Mapa de férias'!$I$18,U$167&lt;='Mapa de férias'!$J$18))),"F",""))</f>
        <v/>
      </c>
      <c r="V177" s="44">
        <f>IF(OR($B177="",V$167=""),"",IF(AND(NETWORKDAYS(V$167,V$167,'Feriados'!$F$7:$F$22)=1,OR(AND(V$167&gt;='Mapa de férias'!$E$18,V$167&lt;='Mapa de férias'!$F$18),AND(V$167&gt;='Mapa de férias'!$G$18,V$167&lt;='Mapa de férias'!$H$18),AND(V$167&gt;='Mapa de férias'!$I$18,V$167&lt;='Mapa de férias'!$J$18))),"F",""))</f>
        <v/>
      </c>
      <c r="W177" s="44">
        <f>IF(OR($B177="",W$167=""),"",IF(AND(NETWORKDAYS(W$167,W$167,'Feriados'!$F$7:$F$22)=1,OR(AND(W$167&gt;='Mapa de férias'!$E$18,W$167&lt;='Mapa de férias'!$F$18),AND(W$167&gt;='Mapa de férias'!$G$18,W$167&lt;='Mapa de férias'!$H$18),AND(W$167&gt;='Mapa de férias'!$I$18,W$167&lt;='Mapa de férias'!$J$18))),"F",""))</f>
        <v/>
      </c>
      <c r="X177" s="44">
        <f>IF(OR($B177="",X$167=""),"",IF(AND(NETWORKDAYS(X$167,X$167,'Feriados'!$F$7:$F$22)=1,OR(AND(X$167&gt;='Mapa de férias'!$E$18,X$167&lt;='Mapa de férias'!$F$18),AND(X$167&gt;='Mapa de férias'!$G$18,X$167&lt;='Mapa de férias'!$H$18),AND(X$167&gt;='Mapa de férias'!$I$18,X$167&lt;='Mapa de férias'!$J$18))),"F",""))</f>
        <v/>
      </c>
      <c r="Y177" s="44">
        <f>IF(OR($B177="",Y$167=""),"",IF(AND(NETWORKDAYS(Y$167,Y$167,'Feriados'!$F$7:$F$22)=1,OR(AND(Y$167&gt;='Mapa de férias'!$E$18,Y$167&lt;='Mapa de férias'!$F$18),AND(Y$167&gt;='Mapa de férias'!$G$18,Y$167&lt;='Mapa de férias'!$H$18),AND(Y$167&gt;='Mapa de férias'!$I$18,Y$167&lt;='Mapa de férias'!$J$18))),"F",""))</f>
        <v/>
      </c>
      <c r="Z177" s="44">
        <f>IF(OR($B177="",Z$167=""),"",IF(AND(NETWORKDAYS(Z$167,Z$167,'Feriados'!$F$7:$F$22)=1,OR(AND(Z$167&gt;='Mapa de férias'!$E$18,Z$167&lt;='Mapa de férias'!$F$18),AND(Z$167&gt;='Mapa de férias'!$G$18,Z$167&lt;='Mapa de férias'!$H$18),AND(Z$167&gt;='Mapa de férias'!$I$18,Z$167&lt;='Mapa de férias'!$J$18))),"F",""))</f>
        <v/>
      </c>
      <c r="AA177" s="44">
        <f>IF(OR($B177="",AA$167=""),"",IF(AND(NETWORKDAYS(AA$167,AA$167,'Feriados'!$F$7:$F$22)=1,OR(AND(AA$167&gt;='Mapa de férias'!$E$18,AA$167&lt;='Mapa de férias'!$F$18),AND(AA$167&gt;='Mapa de férias'!$G$18,AA$167&lt;='Mapa de férias'!$H$18),AND(AA$167&gt;='Mapa de férias'!$I$18,AA$167&lt;='Mapa de férias'!$J$18))),"F",""))</f>
        <v/>
      </c>
      <c r="AB177" s="44">
        <f>IF(OR($B177="",AB$167=""),"",IF(AND(NETWORKDAYS(AB$167,AB$167,'Feriados'!$F$7:$F$22)=1,OR(AND(AB$167&gt;='Mapa de férias'!$E$18,AB$167&lt;='Mapa de férias'!$F$18),AND(AB$167&gt;='Mapa de férias'!$G$18,AB$167&lt;='Mapa de férias'!$H$18),AND(AB$167&gt;='Mapa de férias'!$I$18,AB$167&lt;='Mapa de férias'!$J$18))),"F",""))</f>
        <v/>
      </c>
      <c r="AC177" s="44">
        <f>IF(OR($B177="",AC$167=""),"",IF(AND(NETWORKDAYS(AC$167,AC$167,'Feriados'!$F$7:$F$22)=1,OR(AND(AC$167&gt;='Mapa de férias'!$E$18,AC$167&lt;='Mapa de férias'!$F$18),AND(AC$167&gt;='Mapa de férias'!$G$18,AC$167&lt;='Mapa de férias'!$H$18),AND(AC$167&gt;='Mapa de férias'!$I$18,AC$167&lt;='Mapa de férias'!$J$18))),"F",""))</f>
        <v/>
      </c>
      <c r="AD177" s="44">
        <f>IF(OR($B177="",AD$167=""),"",IF(AND(NETWORKDAYS(AD$167,AD$167,'Feriados'!$F$7:$F$22)=1,OR(AND(AD$167&gt;='Mapa de férias'!$E$18,AD$167&lt;='Mapa de férias'!$F$18),AND(AD$167&gt;='Mapa de férias'!$G$18,AD$167&lt;='Mapa de férias'!$H$18),AND(AD$167&gt;='Mapa de férias'!$I$18,AD$167&lt;='Mapa de férias'!$J$18))),"F",""))</f>
        <v/>
      </c>
      <c r="AE177" s="44">
        <f>IF(OR($B177="",AE$167=""),"",IF(AND(NETWORKDAYS(AE$167,AE$167,'Feriados'!$F$7:$F$22)=1,OR(AND(AE$167&gt;='Mapa de férias'!$E$18,AE$167&lt;='Mapa de férias'!$F$18),AND(AE$167&gt;='Mapa de férias'!$G$18,AE$167&lt;='Mapa de férias'!$H$18),AND(AE$167&gt;='Mapa de férias'!$I$18,AE$167&lt;='Mapa de férias'!$J$18))),"F",""))</f>
        <v/>
      </c>
      <c r="AF177" s="44">
        <f>IF(OR($B177="",AF$167=""),"",IF(AND(NETWORKDAYS(AF$167,AF$167,'Feriados'!$F$7:$F$22)=1,OR(AND(AF$167&gt;='Mapa de férias'!$E$18,AF$167&lt;='Mapa de férias'!$F$18),AND(AF$167&gt;='Mapa de férias'!$G$18,AF$167&lt;='Mapa de férias'!$H$18),AND(AF$167&gt;='Mapa de férias'!$I$18,AF$167&lt;='Mapa de férias'!$J$18))),"F",""))</f>
        <v/>
      </c>
      <c r="AG177" s="44">
        <f>IF(OR($B177="",AG$167=""),"",IF(AND(NETWORKDAYS(AG$167,AG$167,'Feriados'!$F$7:$F$22)=1,OR(AND(AG$167&gt;='Mapa de férias'!$E$18,AG$167&lt;='Mapa de férias'!$F$18),AND(AG$167&gt;='Mapa de férias'!$G$18,AG$167&lt;='Mapa de férias'!$H$18),AND(AG$167&gt;='Mapa de férias'!$I$18,AG$167&lt;='Mapa de férias'!$J$18))),"F",""))</f>
        <v/>
      </c>
      <c r="AH177" s="45">
        <f>IF($B177="","",COUNTIF(C177:AG177,"F"))</f>
        <v/>
      </c>
    </row>
    <row r="178" ht="15" customHeight="1">
      <c r="A178" s="42" t="n">
        <v>10</v>
      </c>
      <c r="B178" s="43">
        <f>IF('Mapa de férias'!$B$19="","",'Mapa de férias'!$B$19)</f>
        <v/>
      </c>
      <c r="C178" s="44">
        <f>IF(OR($B178="",C$167=""),"",IF(AND(NETWORKDAYS(C$167,C$167,'Feriados'!$F$7:$F$22)=1,OR(AND(C$167&gt;='Mapa de férias'!$E$19,C$167&lt;='Mapa de férias'!$F$19),AND(C$167&gt;='Mapa de férias'!$G$19,C$167&lt;='Mapa de férias'!$H$19),AND(C$167&gt;='Mapa de férias'!$I$19,C$167&lt;='Mapa de férias'!$J$19))),"F",""))</f>
        <v/>
      </c>
      <c r="D178" s="44">
        <f>IF(OR($B178="",D$167=""),"",IF(AND(NETWORKDAYS(D$167,D$167,'Feriados'!$F$7:$F$22)=1,OR(AND(D$167&gt;='Mapa de férias'!$E$19,D$167&lt;='Mapa de férias'!$F$19),AND(D$167&gt;='Mapa de férias'!$G$19,D$167&lt;='Mapa de férias'!$H$19),AND(D$167&gt;='Mapa de férias'!$I$19,D$167&lt;='Mapa de férias'!$J$19))),"F",""))</f>
        <v/>
      </c>
      <c r="E178" s="44">
        <f>IF(OR($B178="",E$167=""),"",IF(AND(NETWORKDAYS(E$167,E$167,'Feriados'!$F$7:$F$22)=1,OR(AND(E$167&gt;='Mapa de férias'!$E$19,E$167&lt;='Mapa de férias'!$F$19),AND(E$167&gt;='Mapa de férias'!$G$19,E$167&lt;='Mapa de férias'!$H$19),AND(E$167&gt;='Mapa de férias'!$I$19,E$167&lt;='Mapa de férias'!$J$19))),"F",""))</f>
        <v/>
      </c>
      <c r="F178" s="44">
        <f>IF(OR($B178="",F$167=""),"",IF(AND(NETWORKDAYS(F$167,F$167,'Feriados'!$F$7:$F$22)=1,OR(AND(F$167&gt;='Mapa de férias'!$E$19,F$167&lt;='Mapa de férias'!$F$19),AND(F$167&gt;='Mapa de férias'!$G$19,F$167&lt;='Mapa de férias'!$H$19),AND(F$167&gt;='Mapa de férias'!$I$19,F$167&lt;='Mapa de férias'!$J$19))),"F",""))</f>
        <v/>
      </c>
      <c r="G178" s="44">
        <f>IF(OR($B178="",G$167=""),"",IF(AND(NETWORKDAYS(G$167,G$167,'Feriados'!$F$7:$F$22)=1,OR(AND(G$167&gt;='Mapa de férias'!$E$19,G$167&lt;='Mapa de férias'!$F$19),AND(G$167&gt;='Mapa de férias'!$G$19,G$167&lt;='Mapa de férias'!$H$19),AND(G$167&gt;='Mapa de férias'!$I$19,G$167&lt;='Mapa de férias'!$J$19))),"F",""))</f>
        <v/>
      </c>
      <c r="H178" s="44">
        <f>IF(OR($B178="",H$167=""),"",IF(AND(NETWORKDAYS(H$167,H$167,'Feriados'!$F$7:$F$22)=1,OR(AND(H$167&gt;='Mapa de férias'!$E$19,H$167&lt;='Mapa de férias'!$F$19),AND(H$167&gt;='Mapa de férias'!$G$19,H$167&lt;='Mapa de férias'!$H$19),AND(H$167&gt;='Mapa de férias'!$I$19,H$167&lt;='Mapa de férias'!$J$19))),"F",""))</f>
        <v/>
      </c>
      <c r="I178" s="44">
        <f>IF(OR($B178="",I$167=""),"",IF(AND(NETWORKDAYS(I$167,I$167,'Feriados'!$F$7:$F$22)=1,OR(AND(I$167&gt;='Mapa de férias'!$E$19,I$167&lt;='Mapa de férias'!$F$19),AND(I$167&gt;='Mapa de férias'!$G$19,I$167&lt;='Mapa de férias'!$H$19),AND(I$167&gt;='Mapa de férias'!$I$19,I$167&lt;='Mapa de férias'!$J$19))),"F",""))</f>
        <v/>
      </c>
      <c r="J178" s="44">
        <f>IF(OR($B178="",J$167=""),"",IF(AND(NETWORKDAYS(J$167,J$167,'Feriados'!$F$7:$F$22)=1,OR(AND(J$167&gt;='Mapa de férias'!$E$19,J$167&lt;='Mapa de férias'!$F$19),AND(J$167&gt;='Mapa de férias'!$G$19,J$167&lt;='Mapa de férias'!$H$19),AND(J$167&gt;='Mapa de férias'!$I$19,J$167&lt;='Mapa de férias'!$J$19))),"F",""))</f>
        <v/>
      </c>
      <c r="K178" s="44">
        <f>IF(OR($B178="",K$167=""),"",IF(AND(NETWORKDAYS(K$167,K$167,'Feriados'!$F$7:$F$22)=1,OR(AND(K$167&gt;='Mapa de férias'!$E$19,K$167&lt;='Mapa de férias'!$F$19),AND(K$167&gt;='Mapa de férias'!$G$19,K$167&lt;='Mapa de férias'!$H$19),AND(K$167&gt;='Mapa de férias'!$I$19,K$167&lt;='Mapa de férias'!$J$19))),"F",""))</f>
        <v/>
      </c>
      <c r="L178" s="44">
        <f>IF(OR($B178="",L$167=""),"",IF(AND(NETWORKDAYS(L$167,L$167,'Feriados'!$F$7:$F$22)=1,OR(AND(L$167&gt;='Mapa de férias'!$E$19,L$167&lt;='Mapa de férias'!$F$19),AND(L$167&gt;='Mapa de férias'!$G$19,L$167&lt;='Mapa de férias'!$H$19),AND(L$167&gt;='Mapa de férias'!$I$19,L$167&lt;='Mapa de férias'!$J$19))),"F",""))</f>
        <v/>
      </c>
      <c r="M178" s="44">
        <f>IF(OR($B178="",M$167=""),"",IF(AND(NETWORKDAYS(M$167,M$167,'Feriados'!$F$7:$F$22)=1,OR(AND(M$167&gt;='Mapa de férias'!$E$19,M$167&lt;='Mapa de férias'!$F$19),AND(M$167&gt;='Mapa de férias'!$G$19,M$167&lt;='Mapa de férias'!$H$19),AND(M$167&gt;='Mapa de férias'!$I$19,M$167&lt;='Mapa de férias'!$J$19))),"F",""))</f>
        <v/>
      </c>
      <c r="N178" s="44">
        <f>IF(OR($B178="",N$167=""),"",IF(AND(NETWORKDAYS(N$167,N$167,'Feriados'!$F$7:$F$22)=1,OR(AND(N$167&gt;='Mapa de férias'!$E$19,N$167&lt;='Mapa de férias'!$F$19),AND(N$167&gt;='Mapa de férias'!$G$19,N$167&lt;='Mapa de férias'!$H$19),AND(N$167&gt;='Mapa de férias'!$I$19,N$167&lt;='Mapa de férias'!$J$19))),"F",""))</f>
        <v/>
      </c>
      <c r="O178" s="44">
        <f>IF(OR($B178="",O$167=""),"",IF(AND(NETWORKDAYS(O$167,O$167,'Feriados'!$F$7:$F$22)=1,OR(AND(O$167&gt;='Mapa de férias'!$E$19,O$167&lt;='Mapa de férias'!$F$19),AND(O$167&gt;='Mapa de férias'!$G$19,O$167&lt;='Mapa de férias'!$H$19),AND(O$167&gt;='Mapa de férias'!$I$19,O$167&lt;='Mapa de férias'!$J$19))),"F",""))</f>
        <v/>
      </c>
      <c r="P178" s="44">
        <f>IF(OR($B178="",P$167=""),"",IF(AND(NETWORKDAYS(P$167,P$167,'Feriados'!$F$7:$F$22)=1,OR(AND(P$167&gt;='Mapa de férias'!$E$19,P$167&lt;='Mapa de férias'!$F$19),AND(P$167&gt;='Mapa de férias'!$G$19,P$167&lt;='Mapa de férias'!$H$19),AND(P$167&gt;='Mapa de férias'!$I$19,P$167&lt;='Mapa de férias'!$J$19))),"F",""))</f>
        <v/>
      </c>
      <c r="Q178" s="44">
        <f>IF(OR($B178="",Q$167=""),"",IF(AND(NETWORKDAYS(Q$167,Q$167,'Feriados'!$F$7:$F$22)=1,OR(AND(Q$167&gt;='Mapa de férias'!$E$19,Q$167&lt;='Mapa de férias'!$F$19),AND(Q$167&gt;='Mapa de férias'!$G$19,Q$167&lt;='Mapa de férias'!$H$19),AND(Q$167&gt;='Mapa de férias'!$I$19,Q$167&lt;='Mapa de férias'!$J$19))),"F",""))</f>
        <v/>
      </c>
      <c r="R178" s="44">
        <f>IF(OR($B178="",R$167=""),"",IF(AND(NETWORKDAYS(R$167,R$167,'Feriados'!$F$7:$F$22)=1,OR(AND(R$167&gt;='Mapa de férias'!$E$19,R$167&lt;='Mapa de férias'!$F$19),AND(R$167&gt;='Mapa de férias'!$G$19,R$167&lt;='Mapa de férias'!$H$19),AND(R$167&gt;='Mapa de férias'!$I$19,R$167&lt;='Mapa de férias'!$J$19))),"F",""))</f>
        <v/>
      </c>
      <c r="S178" s="44">
        <f>IF(OR($B178="",S$167=""),"",IF(AND(NETWORKDAYS(S$167,S$167,'Feriados'!$F$7:$F$22)=1,OR(AND(S$167&gt;='Mapa de férias'!$E$19,S$167&lt;='Mapa de férias'!$F$19),AND(S$167&gt;='Mapa de férias'!$G$19,S$167&lt;='Mapa de férias'!$H$19),AND(S$167&gt;='Mapa de férias'!$I$19,S$167&lt;='Mapa de férias'!$J$19))),"F",""))</f>
        <v/>
      </c>
      <c r="T178" s="44">
        <f>IF(OR($B178="",T$167=""),"",IF(AND(NETWORKDAYS(T$167,T$167,'Feriados'!$F$7:$F$22)=1,OR(AND(T$167&gt;='Mapa de férias'!$E$19,T$167&lt;='Mapa de férias'!$F$19),AND(T$167&gt;='Mapa de férias'!$G$19,T$167&lt;='Mapa de férias'!$H$19),AND(T$167&gt;='Mapa de férias'!$I$19,T$167&lt;='Mapa de férias'!$J$19))),"F",""))</f>
        <v/>
      </c>
      <c r="U178" s="44">
        <f>IF(OR($B178="",U$167=""),"",IF(AND(NETWORKDAYS(U$167,U$167,'Feriados'!$F$7:$F$22)=1,OR(AND(U$167&gt;='Mapa de férias'!$E$19,U$167&lt;='Mapa de férias'!$F$19),AND(U$167&gt;='Mapa de férias'!$G$19,U$167&lt;='Mapa de férias'!$H$19),AND(U$167&gt;='Mapa de férias'!$I$19,U$167&lt;='Mapa de férias'!$J$19))),"F",""))</f>
        <v/>
      </c>
      <c r="V178" s="44">
        <f>IF(OR($B178="",V$167=""),"",IF(AND(NETWORKDAYS(V$167,V$167,'Feriados'!$F$7:$F$22)=1,OR(AND(V$167&gt;='Mapa de férias'!$E$19,V$167&lt;='Mapa de férias'!$F$19),AND(V$167&gt;='Mapa de férias'!$G$19,V$167&lt;='Mapa de férias'!$H$19),AND(V$167&gt;='Mapa de férias'!$I$19,V$167&lt;='Mapa de férias'!$J$19))),"F",""))</f>
        <v/>
      </c>
      <c r="W178" s="44">
        <f>IF(OR($B178="",W$167=""),"",IF(AND(NETWORKDAYS(W$167,W$167,'Feriados'!$F$7:$F$22)=1,OR(AND(W$167&gt;='Mapa de férias'!$E$19,W$167&lt;='Mapa de férias'!$F$19),AND(W$167&gt;='Mapa de férias'!$G$19,W$167&lt;='Mapa de férias'!$H$19),AND(W$167&gt;='Mapa de férias'!$I$19,W$167&lt;='Mapa de férias'!$J$19))),"F",""))</f>
        <v/>
      </c>
      <c r="X178" s="44">
        <f>IF(OR($B178="",X$167=""),"",IF(AND(NETWORKDAYS(X$167,X$167,'Feriados'!$F$7:$F$22)=1,OR(AND(X$167&gt;='Mapa de férias'!$E$19,X$167&lt;='Mapa de férias'!$F$19),AND(X$167&gt;='Mapa de férias'!$G$19,X$167&lt;='Mapa de férias'!$H$19),AND(X$167&gt;='Mapa de férias'!$I$19,X$167&lt;='Mapa de férias'!$J$19))),"F",""))</f>
        <v/>
      </c>
      <c r="Y178" s="44">
        <f>IF(OR($B178="",Y$167=""),"",IF(AND(NETWORKDAYS(Y$167,Y$167,'Feriados'!$F$7:$F$22)=1,OR(AND(Y$167&gt;='Mapa de férias'!$E$19,Y$167&lt;='Mapa de férias'!$F$19),AND(Y$167&gt;='Mapa de férias'!$G$19,Y$167&lt;='Mapa de férias'!$H$19),AND(Y$167&gt;='Mapa de férias'!$I$19,Y$167&lt;='Mapa de férias'!$J$19))),"F",""))</f>
        <v/>
      </c>
      <c r="Z178" s="44">
        <f>IF(OR($B178="",Z$167=""),"",IF(AND(NETWORKDAYS(Z$167,Z$167,'Feriados'!$F$7:$F$22)=1,OR(AND(Z$167&gt;='Mapa de férias'!$E$19,Z$167&lt;='Mapa de férias'!$F$19),AND(Z$167&gt;='Mapa de férias'!$G$19,Z$167&lt;='Mapa de férias'!$H$19),AND(Z$167&gt;='Mapa de férias'!$I$19,Z$167&lt;='Mapa de férias'!$J$19))),"F",""))</f>
        <v/>
      </c>
      <c r="AA178" s="44">
        <f>IF(OR($B178="",AA$167=""),"",IF(AND(NETWORKDAYS(AA$167,AA$167,'Feriados'!$F$7:$F$22)=1,OR(AND(AA$167&gt;='Mapa de férias'!$E$19,AA$167&lt;='Mapa de férias'!$F$19),AND(AA$167&gt;='Mapa de férias'!$G$19,AA$167&lt;='Mapa de férias'!$H$19),AND(AA$167&gt;='Mapa de férias'!$I$19,AA$167&lt;='Mapa de férias'!$J$19))),"F",""))</f>
        <v/>
      </c>
      <c r="AB178" s="44">
        <f>IF(OR($B178="",AB$167=""),"",IF(AND(NETWORKDAYS(AB$167,AB$167,'Feriados'!$F$7:$F$22)=1,OR(AND(AB$167&gt;='Mapa de férias'!$E$19,AB$167&lt;='Mapa de férias'!$F$19),AND(AB$167&gt;='Mapa de férias'!$G$19,AB$167&lt;='Mapa de férias'!$H$19),AND(AB$167&gt;='Mapa de férias'!$I$19,AB$167&lt;='Mapa de férias'!$J$19))),"F",""))</f>
        <v/>
      </c>
      <c r="AC178" s="44">
        <f>IF(OR($B178="",AC$167=""),"",IF(AND(NETWORKDAYS(AC$167,AC$167,'Feriados'!$F$7:$F$22)=1,OR(AND(AC$167&gt;='Mapa de férias'!$E$19,AC$167&lt;='Mapa de férias'!$F$19),AND(AC$167&gt;='Mapa de férias'!$G$19,AC$167&lt;='Mapa de férias'!$H$19),AND(AC$167&gt;='Mapa de férias'!$I$19,AC$167&lt;='Mapa de férias'!$J$19))),"F",""))</f>
        <v/>
      </c>
      <c r="AD178" s="44">
        <f>IF(OR($B178="",AD$167=""),"",IF(AND(NETWORKDAYS(AD$167,AD$167,'Feriados'!$F$7:$F$22)=1,OR(AND(AD$167&gt;='Mapa de férias'!$E$19,AD$167&lt;='Mapa de férias'!$F$19),AND(AD$167&gt;='Mapa de férias'!$G$19,AD$167&lt;='Mapa de férias'!$H$19),AND(AD$167&gt;='Mapa de férias'!$I$19,AD$167&lt;='Mapa de férias'!$J$19))),"F",""))</f>
        <v/>
      </c>
      <c r="AE178" s="44">
        <f>IF(OR($B178="",AE$167=""),"",IF(AND(NETWORKDAYS(AE$167,AE$167,'Feriados'!$F$7:$F$22)=1,OR(AND(AE$167&gt;='Mapa de férias'!$E$19,AE$167&lt;='Mapa de férias'!$F$19),AND(AE$167&gt;='Mapa de férias'!$G$19,AE$167&lt;='Mapa de férias'!$H$19),AND(AE$167&gt;='Mapa de férias'!$I$19,AE$167&lt;='Mapa de férias'!$J$19))),"F",""))</f>
        <v/>
      </c>
      <c r="AF178" s="44">
        <f>IF(OR($B178="",AF$167=""),"",IF(AND(NETWORKDAYS(AF$167,AF$167,'Feriados'!$F$7:$F$22)=1,OR(AND(AF$167&gt;='Mapa de férias'!$E$19,AF$167&lt;='Mapa de férias'!$F$19),AND(AF$167&gt;='Mapa de férias'!$G$19,AF$167&lt;='Mapa de férias'!$H$19),AND(AF$167&gt;='Mapa de férias'!$I$19,AF$167&lt;='Mapa de férias'!$J$19))),"F",""))</f>
        <v/>
      </c>
      <c r="AG178" s="44">
        <f>IF(OR($B178="",AG$167=""),"",IF(AND(NETWORKDAYS(AG$167,AG$167,'Feriados'!$F$7:$F$22)=1,OR(AND(AG$167&gt;='Mapa de férias'!$E$19,AG$167&lt;='Mapa de férias'!$F$19),AND(AG$167&gt;='Mapa de férias'!$G$19,AG$167&lt;='Mapa de férias'!$H$19),AND(AG$167&gt;='Mapa de férias'!$I$19,AG$167&lt;='Mapa de férias'!$J$19))),"F",""))</f>
        <v/>
      </c>
      <c r="AH178" s="45">
        <f>IF($B178="","",COUNTIF(C178:AG178,"F"))</f>
        <v/>
      </c>
    </row>
    <row r="179" ht="15" customHeight="1">
      <c r="A179" s="42" t="n">
        <v>11</v>
      </c>
      <c r="B179" s="43">
        <f>IF('Mapa de férias'!$B$20="","",'Mapa de férias'!$B$20)</f>
        <v/>
      </c>
      <c r="C179" s="44">
        <f>IF(OR($B179="",C$167=""),"",IF(AND(NETWORKDAYS(C$167,C$167,'Feriados'!$F$7:$F$22)=1,OR(AND(C$167&gt;='Mapa de férias'!$E$20,C$167&lt;='Mapa de férias'!$F$20),AND(C$167&gt;='Mapa de férias'!$G$20,C$167&lt;='Mapa de férias'!$H$20),AND(C$167&gt;='Mapa de férias'!$I$20,C$167&lt;='Mapa de férias'!$J$20))),"F",""))</f>
        <v/>
      </c>
      <c r="D179" s="44">
        <f>IF(OR($B179="",D$167=""),"",IF(AND(NETWORKDAYS(D$167,D$167,'Feriados'!$F$7:$F$22)=1,OR(AND(D$167&gt;='Mapa de férias'!$E$20,D$167&lt;='Mapa de férias'!$F$20),AND(D$167&gt;='Mapa de férias'!$G$20,D$167&lt;='Mapa de férias'!$H$20),AND(D$167&gt;='Mapa de férias'!$I$20,D$167&lt;='Mapa de férias'!$J$20))),"F",""))</f>
        <v/>
      </c>
      <c r="E179" s="44">
        <f>IF(OR($B179="",E$167=""),"",IF(AND(NETWORKDAYS(E$167,E$167,'Feriados'!$F$7:$F$22)=1,OR(AND(E$167&gt;='Mapa de férias'!$E$20,E$167&lt;='Mapa de férias'!$F$20),AND(E$167&gt;='Mapa de férias'!$G$20,E$167&lt;='Mapa de férias'!$H$20),AND(E$167&gt;='Mapa de férias'!$I$20,E$167&lt;='Mapa de férias'!$J$20))),"F",""))</f>
        <v/>
      </c>
      <c r="F179" s="44">
        <f>IF(OR($B179="",F$167=""),"",IF(AND(NETWORKDAYS(F$167,F$167,'Feriados'!$F$7:$F$22)=1,OR(AND(F$167&gt;='Mapa de férias'!$E$20,F$167&lt;='Mapa de férias'!$F$20),AND(F$167&gt;='Mapa de férias'!$G$20,F$167&lt;='Mapa de férias'!$H$20),AND(F$167&gt;='Mapa de férias'!$I$20,F$167&lt;='Mapa de férias'!$J$20))),"F",""))</f>
        <v/>
      </c>
      <c r="G179" s="44">
        <f>IF(OR($B179="",G$167=""),"",IF(AND(NETWORKDAYS(G$167,G$167,'Feriados'!$F$7:$F$22)=1,OR(AND(G$167&gt;='Mapa de férias'!$E$20,G$167&lt;='Mapa de férias'!$F$20),AND(G$167&gt;='Mapa de férias'!$G$20,G$167&lt;='Mapa de férias'!$H$20),AND(G$167&gt;='Mapa de férias'!$I$20,G$167&lt;='Mapa de férias'!$J$20))),"F",""))</f>
        <v/>
      </c>
      <c r="H179" s="44">
        <f>IF(OR($B179="",H$167=""),"",IF(AND(NETWORKDAYS(H$167,H$167,'Feriados'!$F$7:$F$22)=1,OR(AND(H$167&gt;='Mapa de férias'!$E$20,H$167&lt;='Mapa de férias'!$F$20),AND(H$167&gt;='Mapa de férias'!$G$20,H$167&lt;='Mapa de férias'!$H$20),AND(H$167&gt;='Mapa de férias'!$I$20,H$167&lt;='Mapa de férias'!$J$20))),"F",""))</f>
        <v/>
      </c>
      <c r="I179" s="44">
        <f>IF(OR($B179="",I$167=""),"",IF(AND(NETWORKDAYS(I$167,I$167,'Feriados'!$F$7:$F$22)=1,OR(AND(I$167&gt;='Mapa de férias'!$E$20,I$167&lt;='Mapa de férias'!$F$20),AND(I$167&gt;='Mapa de férias'!$G$20,I$167&lt;='Mapa de férias'!$H$20),AND(I$167&gt;='Mapa de férias'!$I$20,I$167&lt;='Mapa de férias'!$J$20))),"F",""))</f>
        <v/>
      </c>
      <c r="J179" s="44">
        <f>IF(OR($B179="",J$167=""),"",IF(AND(NETWORKDAYS(J$167,J$167,'Feriados'!$F$7:$F$22)=1,OR(AND(J$167&gt;='Mapa de férias'!$E$20,J$167&lt;='Mapa de férias'!$F$20),AND(J$167&gt;='Mapa de férias'!$G$20,J$167&lt;='Mapa de férias'!$H$20),AND(J$167&gt;='Mapa de férias'!$I$20,J$167&lt;='Mapa de férias'!$J$20))),"F",""))</f>
        <v/>
      </c>
      <c r="K179" s="44">
        <f>IF(OR($B179="",K$167=""),"",IF(AND(NETWORKDAYS(K$167,K$167,'Feriados'!$F$7:$F$22)=1,OR(AND(K$167&gt;='Mapa de férias'!$E$20,K$167&lt;='Mapa de férias'!$F$20),AND(K$167&gt;='Mapa de férias'!$G$20,K$167&lt;='Mapa de férias'!$H$20),AND(K$167&gt;='Mapa de férias'!$I$20,K$167&lt;='Mapa de férias'!$J$20))),"F",""))</f>
        <v/>
      </c>
      <c r="L179" s="44">
        <f>IF(OR($B179="",L$167=""),"",IF(AND(NETWORKDAYS(L$167,L$167,'Feriados'!$F$7:$F$22)=1,OR(AND(L$167&gt;='Mapa de férias'!$E$20,L$167&lt;='Mapa de férias'!$F$20),AND(L$167&gt;='Mapa de férias'!$G$20,L$167&lt;='Mapa de férias'!$H$20),AND(L$167&gt;='Mapa de férias'!$I$20,L$167&lt;='Mapa de férias'!$J$20))),"F",""))</f>
        <v/>
      </c>
      <c r="M179" s="44">
        <f>IF(OR($B179="",M$167=""),"",IF(AND(NETWORKDAYS(M$167,M$167,'Feriados'!$F$7:$F$22)=1,OR(AND(M$167&gt;='Mapa de férias'!$E$20,M$167&lt;='Mapa de férias'!$F$20),AND(M$167&gt;='Mapa de férias'!$G$20,M$167&lt;='Mapa de férias'!$H$20),AND(M$167&gt;='Mapa de férias'!$I$20,M$167&lt;='Mapa de férias'!$J$20))),"F",""))</f>
        <v/>
      </c>
      <c r="N179" s="44">
        <f>IF(OR($B179="",N$167=""),"",IF(AND(NETWORKDAYS(N$167,N$167,'Feriados'!$F$7:$F$22)=1,OR(AND(N$167&gt;='Mapa de férias'!$E$20,N$167&lt;='Mapa de férias'!$F$20),AND(N$167&gt;='Mapa de férias'!$G$20,N$167&lt;='Mapa de férias'!$H$20),AND(N$167&gt;='Mapa de férias'!$I$20,N$167&lt;='Mapa de férias'!$J$20))),"F",""))</f>
        <v/>
      </c>
      <c r="O179" s="44">
        <f>IF(OR($B179="",O$167=""),"",IF(AND(NETWORKDAYS(O$167,O$167,'Feriados'!$F$7:$F$22)=1,OR(AND(O$167&gt;='Mapa de férias'!$E$20,O$167&lt;='Mapa de férias'!$F$20),AND(O$167&gt;='Mapa de férias'!$G$20,O$167&lt;='Mapa de férias'!$H$20),AND(O$167&gt;='Mapa de férias'!$I$20,O$167&lt;='Mapa de férias'!$J$20))),"F",""))</f>
        <v/>
      </c>
      <c r="P179" s="44">
        <f>IF(OR($B179="",P$167=""),"",IF(AND(NETWORKDAYS(P$167,P$167,'Feriados'!$F$7:$F$22)=1,OR(AND(P$167&gt;='Mapa de férias'!$E$20,P$167&lt;='Mapa de férias'!$F$20),AND(P$167&gt;='Mapa de férias'!$G$20,P$167&lt;='Mapa de férias'!$H$20),AND(P$167&gt;='Mapa de férias'!$I$20,P$167&lt;='Mapa de férias'!$J$20))),"F",""))</f>
        <v/>
      </c>
      <c r="Q179" s="44">
        <f>IF(OR($B179="",Q$167=""),"",IF(AND(NETWORKDAYS(Q$167,Q$167,'Feriados'!$F$7:$F$22)=1,OR(AND(Q$167&gt;='Mapa de férias'!$E$20,Q$167&lt;='Mapa de férias'!$F$20),AND(Q$167&gt;='Mapa de férias'!$G$20,Q$167&lt;='Mapa de férias'!$H$20),AND(Q$167&gt;='Mapa de férias'!$I$20,Q$167&lt;='Mapa de férias'!$J$20))),"F",""))</f>
        <v/>
      </c>
      <c r="R179" s="44">
        <f>IF(OR($B179="",R$167=""),"",IF(AND(NETWORKDAYS(R$167,R$167,'Feriados'!$F$7:$F$22)=1,OR(AND(R$167&gt;='Mapa de férias'!$E$20,R$167&lt;='Mapa de férias'!$F$20),AND(R$167&gt;='Mapa de férias'!$G$20,R$167&lt;='Mapa de férias'!$H$20),AND(R$167&gt;='Mapa de férias'!$I$20,R$167&lt;='Mapa de férias'!$J$20))),"F",""))</f>
        <v/>
      </c>
      <c r="S179" s="44">
        <f>IF(OR($B179="",S$167=""),"",IF(AND(NETWORKDAYS(S$167,S$167,'Feriados'!$F$7:$F$22)=1,OR(AND(S$167&gt;='Mapa de férias'!$E$20,S$167&lt;='Mapa de férias'!$F$20),AND(S$167&gt;='Mapa de férias'!$G$20,S$167&lt;='Mapa de férias'!$H$20),AND(S$167&gt;='Mapa de férias'!$I$20,S$167&lt;='Mapa de férias'!$J$20))),"F",""))</f>
        <v/>
      </c>
      <c r="T179" s="44">
        <f>IF(OR($B179="",T$167=""),"",IF(AND(NETWORKDAYS(T$167,T$167,'Feriados'!$F$7:$F$22)=1,OR(AND(T$167&gt;='Mapa de férias'!$E$20,T$167&lt;='Mapa de férias'!$F$20),AND(T$167&gt;='Mapa de férias'!$G$20,T$167&lt;='Mapa de férias'!$H$20),AND(T$167&gt;='Mapa de férias'!$I$20,T$167&lt;='Mapa de férias'!$J$20))),"F",""))</f>
        <v/>
      </c>
      <c r="U179" s="44">
        <f>IF(OR($B179="",U$167=""),"",IF(AND(NETWORKDAYS(U$167,U$167,'Feriados'!$F$7:$F$22)=1,OR(AND(U$167&gt;='Mapa de férias'!$E$20,U$167&lt;='Mapa de férias'!$F$20),AND(U$167&gt;='Mapa de férias'!$G$20,U$167&lt;='Mapa de férias'!$H$20),AND(U$167&gt;='Mapa de férias'!$I$20,U$167&lt;='Mapa de férias'!$J$20))),"F",""))</f>
        <v/>
      </c>
      <c r="V179" s="44">
        <f>IF(OR($B179="",V$167=""),"",IF(AND(NETWORKDAYS(V$167,V$167,'Feriados'!$F$7:$F$22)=1,OR(AND(V$167&gt;='Mapa de férias'!$E$20,V$167&lt;='Mapa de férias'!$F$20),AND(V$167&gt;='Mapa de férias'!$G$20,V$167&lt;='Mapa de férias'!$H$20),AND(V$167&gt;='Mapa de férias'!$I$20,V$167&lt;='Mapa de férias'!$J$20))),"F",""))</f>
        <v/>
      </c>
      <c r="W179" s="44">
        <f>IF(OR($B179="",W$167=""),"",IF(AND(NETWORKDAYS(W$167,W$167,'Feriados'!$F$7:$F$22)=1,OR(AND(W$167&gt;='Mapa de férias'!$E$20,W$167&lt;='Mapa de férias'!$F$20),AND(W$167&gt;='Mapa de férias'!$G$20,W$167&lt;='Mapa de férias'!$H$20),AND(W$167&gt;='Mapa de férias'!$I$20,W$167&lt;='Mapa de férias'!$J$20))),"F",""))</f>
        <v/>
      </c>
      <c r="X179" s="44">
        <f>IF(OR($B179="",X$167=""),"",IF(AND(NETWORKDAYS(X$167,X$167,'Feriados'!$F$7:$F$22)=1,OR(AND(X$167&gt;='Mapa de férias'!$E$20,X$167&lt;='Mapa de férias'!$F$20),AND(X$167&gt;='Mapa de férias'!$G$20,X$167&lt;='Mapa de férias'!$H$20),AND(X$167&gt;='Mapa de férias'!$I$20,X$167&lt;='Mapa de férias'!$J$20))),"F",""))</f>
        <v/>
      </c>
      <c r="Y179" s="44">
        <f>IF(OR($B179="",Y$167=""),"",IF(AND(NETWORKDAYS(Y$167,Y$167,'Feriados'!$F$7:$F$22)=1,OR(AND(Y$167&gt;='Mapa de férias'!$E$20,Y$167&lt;='Mapa de férias'!$F$20),AND(Y$167&gt;='Mapa de férias'!$G$20,Y$167&lt;='Mapa de férias'!$H$20),AND(Y$167&gt;='Mapa de férias'!$I$20,Y$167&lt;='Mapa de férias'!$J$20))),"F",""))</f>
        <v/>
      </c>
      <c r="Z179" s="44">
        <f>IF(OR($B179="",Z$167=""),"",IF(AND(NETWORKDAYS(Z$167,Z$167,'Feriados'!$F$7:$F$22)=1,OR(AND(Z$167&gt;='Mapa de férias'!$E$20,Z$167&lt;='Mapa de férias'!$F$20),AND(Z$167&gt;='Mapa de férias'!$G$20,Z$167&lt;='Mapa de férias'!$H$20),AND(Z$167&gt;='Mapa de férias'!$I$20,Z$167&lt;='Mapa de férias'!$J$20))),"F",""))</f>
        <v/>
      </c>
      <c r="AA179" s="44">
        <f>IF(OR($B179="",AA$167=""),"",IF(AND(NETWORKDAYS(AA$167,AA$167,'Feriados'!$F$7:$F$22)=1,OR(AND(AA$167&gt;='Mapa de férias'!$E$20,AA$167&lt;='Mapa de férias'!$F$20),AND(AA$167&gt;='Mapa de férias'!$G$20,AA$167&lt;='Mapa de férias'!$H$20),AND(AA$167&gt;='Mapa de férias'!$I$20,AA$167&lt;='Mapa de férias'!$J$20))),"F",""))</f>
        <v/>
      </c>
      <c r="AB179" s="44">
        <f>IF(OR($B179="",AB$167=""),"",IF(AND(NETWORKDAYS(AB$167,AB$167,'Feriados'!$F$7:$F$22)=1,OR(AND(AB$167&gt;='Mapa de férias'!$E$20,AB$167&lt;='Mapa de férias'!$F$20),AND(AB$167&gt;='Mapa de férias'!$G$20,AB$167&lt;='Mapa de férias'!$H$20),AND(AB$167&gt;='Mapa de férias'!$I$20,AB$167&lt;='Mapa de férias'!$J$20))),"F",""))</f>
        <v/>
      </c>
      <c r="AC179" s="44">
        <f>IF(OR($B179="",AC$167=""),"",IF(AND(NETWORKDAYS(AC$167,AC$167,'Feriados'!$F$7:$F$22)=1,OR(AND(AC$167&gt;='Mapa de férias'!$E$20,AC$167&lt;='Mapa de férias'!$F$20),AND(AC$167&gt;='Mapa de férias'!$G$20,AC$167&lt;='Mapa de férias'!$H$20),AND(AC$167&gt;='Mapa de férias'!$I$20,AC$167&lt;='Mapa de férias'!$J$20))),"F",""))</f>
        <v/>
      </c>
      <c r="AD179" s="44">
        <f>IF(OR($B179="",AD$167=""),"",IF(AND(NETWORKDAYS(AD$167,AD$167,'Feriados'!$F$7:$F$22)=1,OR(AND(AD$167&gt;='Mapa de férias'!$E$20,AD$167&lt;='Mapa de férias'!$F$20),AND(AD$167&gt;='Mapa de férias'!$G$20,AD$167&lt;='Mapa de férias'!$H$20),AND(AD$167&gt;='Mapa de férias'!$I$20,AD$167&lt;='Mapa de férias'!$J$20))),"F",""))</f>
        <v/>
      </c>
      <c r="AE179" s="44">
        <f>IF(OR($B179="",AE$167=""),"",IF(AND(NETWORKDAYS(AE$167,AE$167,'Feriados'!$F$7:$F$22)=1,OR(AND(AE$167&gt;='Mapa de férias'!$E$20,AE$167&lt;='Mapa de férias'!$F$20),AND(AE$167&gt;='Mapa de férias'!$G$20,AE$167&lt;='Mapa de férias'!$H$20),AND(AE$167&gt;='Mapa de férias'!$I$20,AE$167&lt;='Mapa de férias'!$J$20))),"F",""))</f>
        <v/>
      </c>
      <c r="AF179" s="44">
        <f>IF(OR($B179="",AF$167=""),"",IF(AND(NETWORKDAYS(AF$167,AF$167,'Feriados'!$F$7:$F$22)=1,OR(AND(AF$167&gt;='Mapa de férias'!$E$20,AF$167&lt;='Mapa de férias'!$F$20),AND(AF$167&gt;='Mapa de férias'!$G$20,AF$167&lt;='Mapa de férias'!$H$20),AND(AF$167&gt;='Mapa de férias'!$I$20,AF$167&lt;='Mapa de férias'!$J$20))),"F",""))</f>
        <v/>
      </c>
      <c r="AG179" s="44">
        <f>IF(OR($B179="",AG$167=""),"",IF(AND(NETWORKDAYS(AG$167,AG$167,'Feriados'!$F$7:$F$22)=1,OR(AND(AG$167&gt;='Mapa de férias'!$E$20,AG$167&lt;='Mapa de férias'!$F$20),AND(AG$167&gt;='Mapa de férias'!$G$20,AG$167&lt;='Mapa de férias'!$H$20),AND(AG$167&gt;='Mapa de férias'!$I$20,AG$167&lt;='Mapa de férias'!$J$20))),"F",""))</f>
        <v/>
      </c>
      <c r="AH179" s="45">
        <f>IF($B179="","",COUNTIF(C179:AG179,"F"))</f>
        <v/>
      </c>
    </row>
    <row r="180" ht="15" customHeight="1">
      <c r="A180" s="42" t="n">
        <v>12</v>
      </c>
      <c r="B180" s="43">
        <f>IF('Mapa de férias'!$B$21="","",'Mapa de férias'!$B$21)</f>
        <v/>
      </c>
      <c r="C180" s="44">
        <f>IF(OR($B180="",C$167=""),"",IF(AND(NETWORKDAYS(C$167,C$167,'Feriados'!$F$7:$F$22)=1,OR(AND(C$167&gt;='Mapa de férias'!$E$21,C$167&lt;='Mapa de férias'!$F$21),AND(C$167&gt;='Mapa de férias'!$G$21,C$167&lt;='Mapa de férias'!$H$21),AND(C$167&gt;='Mapa de férias'!$I$21,C$167&lt;='Mapa de férias'!$J$21))),"F",""))</f>
        <v/>
      </c>
      <c r="D180" s="44">
        <f>IF(OR($B180="",D$167=""),"",IF(AND(NETWORKDAYS(D$167,D$167,'Feriados'!$F$7:$F$22)=1,OR(AND(D$167&gt;='Mapa de férias'!$E$21,D$167&lt;='Mapa de férias'!$F$21),AND(D$167&gt;='Mapa de férias'!$G$21,D$167&lt;='Mapa de férias'!$H$21),AND(D$167&gt;='Mapa de férias'!$I$21,D$167&lt;='Mapa de férias'!$J$21))),"F",""))</f>
        <v/>
      </c>
      <c r="E180" s="44">
        <f>IF(OR($B180="",E$167=""),"",IF(AND(NETWORKDAYS(E$167,E$167,'Feriados'!$F$7:$F$22)=1,OR(AND(E$167&gt;='Mapa de férias'!$E$21,E$167&lt;='Mapa de férias'!$F$21),AND(E$167&gt;='Mapa de férias'!$G$21,E$167&lt;='Mapa de férias'!$H$21),AND(E$167&gt;='Mapa de férias'!$I$21,E$167&lt;='Mapa de férias'!$J$21))),"F",""))</f>
        <v/>
      </c>
      <c r="F180" s="44">
        <f>IF(OR($B180="",F$167=""),"",IF(AND(NETWORKDAYS(F$167,F$167,'Feriados'!$F$7:$F$22)=1,OR(AND(F$167&gt;='Mapa de férias'!$E$21,F$167&lt;='Mapa de férias'!$F$21),AND(F$167&gt;='Mapa de férias'!$G$21,F$167&lt;='Mapa de férias'!$H$21),AND(F$167&gt;='Mapa de férias'!$I$21,F$167&lt;='Mapa de férias'!$J$21))),"F",""))</f>
        <v/>
      </c>
      <c r="G180" s="44">
        <f>IF(OR($B180="",G$167=""),"",IF(AND(NETWORKDAYS(G$167,G$167,'Feriados'!$F$7:$F$22)=1,OR(AND(G$167&gt;='Mapa de férias'!$E$21,G$167&lt;='Mapa de férias'!$F$21),AND(G$167&gt;='Mapa de férias'!$G$21,G$167&lt;='Mapa de férias'!$H$21),AND(G$167&gt;='Mapa de férias'!$I$21,G$167&lt;='Mapa de férias'!$J$21))),"F",""))</f>
        <v/>
      </c>
      <c r="H180" s="44">
        <f>IF(OR($B180="",H$167=""),"",IF(AND(NETWORKDAYS(H$167,H$167,'Feriados'!$F$7:$F$22)=1,OR(AND(H$167&gt;='Mapa de férias'!$E$21,H$167&lt;='Mapa de férias'!$F$21),AND(H$167&gt;='Mapa de férias'!$G$21,H$167&lt;='Mapa de férias'!$H$21),AND(H$167&gt;='Mapa de férias'!$I$21,H$167&lt;='Mapa de férias'!$J$21))),"F",""))</f>
        <v/>
      </c>
      <c r="I180" s="44">
        <f>IF(OR($B180="",I$167=""),"",IF(AND(NETWORKDAYS(I$167,I$167,'Feriados'!$F$7:$F$22)=1,OR(AND(I$167&gt;='Mapa de férias'!$E$21,I$167&lt;='Mapa de férias'!$F$21),AND(I$167&gt;='Mapa de férias'!$G$21,I$167&lt;='Mapa de férias'!$H$21),AND(I$167&gt;='Mapa de férias'!$I$21,I$167&lt;='Mapa de férias'!$J$21))),"F",""))</f>
        <v/>
      </c>
      <c r="J180" s="44">
        <f>IF(OR($B180="",J$167=""),"",IF(AND(NETWORKDAYS(J$167,J$167,'Feriados'!$F$7:$F$22)=1,OR(AND(J$167&gt;='Mapa de férias'!$E$21,J$167&lt;='Mapa de férias'!$F$21),AND(J$167&gt;='Mapa de férias'!$G$21,J$167&lt;='Mapa de férias'!$H$21),AND(J$167&gt;='Mapa de férias'!$I$21,J$167&lt;='Mapa de férias'!$J$21))),"F",""))</f>
        <v/>
      </c>
      <c r="K180" s="44">
        <f>IF(OR($B180="",K$167=""),"",IF(AND(NETWORKDAYS(K$167,K$167,'Feriados'!$F$7:$F$22)=1,OR(AND(K$167&gt;='Mapa de férias'!$E$21,K$167&lt;='Mapa de férias'!$F$21),AND(K$167&gt;='Mapa de férias'!$G$21,K$167&lt;='Mapa de férias'!$H$21),AND(K$167&gt;='Mapa de férias'!$I$21,K$167&lt;='Mapa de férias'!$J$21))),"F",""))</f>
        <v/>
      </c>
      <c r="L180" s="44">
        <f>IF(OR($B180="",L$167=""),"",IF(AND(NETWORKDAYS(L$167,L$167,'Feriados'!$F$7:$F$22)=1,OR(AND(L$167&gt;='Mapa de férias'!$E$21,L$167&lt;='Mapa de férias'!$F$21),AND(L$167&gt;='Mapa de férias'!$G$21,L$167&lt;='Mapa de férias'!$H$21),AND(L$167&gt;='Mapa de férias'!$I$21,L$167&lt;='Mapa de férias'!$J$21))),"F",""))</f>
        <v/>
      </c>
      <c r="M180" s="44">
        <f>IF(OR($B180="",M$167=""),"",IF(AND(NETWORKDAYS(M$167,M$167,'Feriados'!$F$7:$F$22)=1,OR(AND(M$167&gt;='Mapa de férias'!$E$21,M$167&lt;='Mapa de férias'!$F$21),AND(M$167&gt;='Mapa de férias'!$G$21,M$167&lt;='Mapa de férias'!$H$21),AND(M$167&gt;='Mapa de férias'!$I$21,M$167&lt;='Mapa de férias'!$J$21))),"F",""))</f>
        <v/>
      </c>
      <c r="N180" s="44">
        <f>IF(OR($B180="",N$167=""),"",IF(AND(NETWORKDAYS(N$167,N$167,'Feriados'!$F$7:$F$22)=1,OR(AND(N$167&gt;='Mapa de férias'!$E$21,N$167&lt;='Mapa de férias'!$F$21),AND(N$167&gt;='Mapa de férias'!$G$21,N$167&lt;='Mapa de férias'!$H$21),AND(N$167&gt;='Mapa de férias'!$I$21,N$167&lt;='Mapa de férias'!$J$21))),"F",""))</f>
        <v/>
      </c>
      <c r="O180" s="44">
        <f>IF(OR($B180="",O$167=""),"",IF(AND(NETWORKDAYS(O$167,O$167,'Feriados'!$F$7:$F$22)=1,OR(AND(O$167&gt;='Mapa de férias'!$E$21,O$167&lt;='Mapa de férias'!$F$21),AND(O$167&gt;='Mapa de férias'!$G$21,O$167&lt;='Mapa de férias'!$H$21),AND(O$167&gt;='Mapa de férias'!$I$21,O$167&lt;='Mapa de férias'!$J$21))),"F",""))</f>
        <v/>
      </c>
      <c r="P180" s="44">
        <f>IF(OR($B180="",P$167=""),"",IF(AND(NETWORKDAYS(P$167,P$167,'Feriados'!$F$7:$F$22)=1,OR(AND(P$167&gt;='Mapa de férias'!$E$21,P$167&lt;='Mapa de férias'!$F$21),AND(P$167&gt;='Mapa de férias'!$G$21,P$167&lt;='Mapa de férias'!$H$21),AND(P$167&gt;='Mapa de férias'!$I$21,P$167&lt;='Mapa de férias'!$J$21))),"F",""))</f>
        <v/>
      </c>
      <c r="Q180" s="44">
        <f>IF(OR($B180="",Q$167=""),"",IF(AND(NETWORKDAYS(Q$167,Q$167,'Feriados'!$F$7:$F$22)=1,OR(AND(Q$167&gt;='Mapa de férias'!$E$21,Q$167&lt;='Mapa de férias'!$F$21),AND(Q$167&gt;='Mapa de férias'!$G$21,Q$167&lt;='Mapa de férias'!$H$21),AND(Q$167&gt;='Mapa de férias'!$I$21,Q$167&lt;='Mapa de férias'!$J$21))),"F",""))</f>
        <v/>
      </c>
      <c r="R180" s="44">
        <f>IF(OR($B180="",R$167=""),"",IF(AND(NETWORKDAYS(R$167,R$167,'Feriados'!$F$7:$F$22)=1,OR(AND(R$167&gt;='Mapa de férias'!$E$21,R$167&lt;='Mapa de férias'!$F$21),AND(R$167&gt;='Mapa de férias'!$G$21,R$167&lt;='Mapa de férias'!$H$21),AND(R$167&gt;='Mapa de férias'!$I$21,R$167&lt;='Mapa de férias'!$J$21))),"F",""))</f>
        <v/>
      </c>
      <c r="S180" s="44">
        <f>IF(OR($B180="",S$167=""),"",IF(AND(NETWORKDAYS(S$167,S$167,'Feriados'!$F$7:$F$22)=1,OR(AND(S$167&gt;='Mapa de férias'!$E$21,S$167&lt;='Mapa de férias'!$F$21),AND(S$167&gt;='Mapa de férias'!$G$21,S$167&lt;='Mapa de férias'!$H$21),AND(S$167&gt;='Mapa de férias'!$I$21,S$167&lt;='Mapa de férias'!$J$21))),"F",""))</f>
        <v/>
      </c>
      <c r="T180" s="44">
        <f>IF(OR($B180="",T$167=""),"",IF(AND(NETWORKDAYS(T$167,T$167,'Feriados'!$F$7:$F$22)=1,OR(AND(T$167&gt;='Mapa de férias'!$E$21,T$167&lt;='Mapa de férias'!$F$21),AND(T$167&gt;='Mapa de férias'!$G$21,T$167&lt;='Mapa de férias'!$H$21),AND(T$167&gt;='Mapa de férias'!$I$21,T$167&lt;='Mapa de férias'!$J$21))),"F",""))</f>
        <v/>
      </c>
      <c r="U180" s="44">
        <f>IF(OR($B180="",U$167=""),"",IF(AND(NETWORKDAYS(U$167,U$167,'Feriados'!$F$7:$F$22)=1,OR(AND(U$167&gt;='Mapa de férias'!$E$21,U$167&lt;='Mapa de férias'!$F$21),AND(U$167&gt;='Mapa de férias'!$G$21,U$167&lt;='Mapa de férias'!$H$21),AND(U$167&gt;='Mapa de férias'!$I$21,U$167&lt;='Mapa de férias'!$J$21))),"F",""))</f>
        <v/>
      </c>
      <c r="V180" s="44">
        <f>IF(OR($B180="",V$167=""),"",IF(AND(NETWORKDAYS(V$167,V$167,'Feriados'!$F$7:$F$22)=1,OR(AND(V$167&gt;='Mapa de férias'!$E$21,V$167&lt;='Mapa de férias'!$F$21),AND(V$167&gt;='Mapa de férias'!$G$21,V$167&lt;='Mapa de férias'!$H$21),AND(V$167&gt;='Mapa de férias'!$I$21,V$167&lt;='Mapa de férias'!$J$21))),"F",""))</f>
        <v/>
      </c>
      <c r="W180" s="44">
        <f>IF(OR($B180="",W$167=""),"",IF(AND(NETWORKDAYS(W$167,W$167,'Feriados'!$F$7:$F$22)=1,OR(AND(W$167&gt;='Mapa de férias'!$E$21,W$167&lt;='Mapa de férias'!$F$21),AND(W$167&gt;='Mapa de férias'!$G$21,W$167&lt;='Mapa de férias'!$H$21),AND(W$167&gt;='Mapa de férias'!$I$21,W$167&lt;='Mapa de férias'!$J$21))),"F",""))</f>
        <v/>
      </c>
      <c r="X180" s="44">
        <f>IF(OR($B180="",X$167=""),"",IF(AND(NETWORKDAYS(X$167,X$167,'Feriados'!$F$7:$F$22)=1,OR(AND(X$167&gt;='Mapa de férias'!$E$21,X$167&lt;='Mapa de férias'!$F$21),AND(X$167&gt;='Mapa de férias'!$G$21,X$167&lt;='Mapa de férias'!$H$21),AND(X$167&gt;='Mapa de férias'!$I$21,X$167&lt;='Mapa de férias'!$J$21))),"F",""))</f>
        <v/>
      </c>
      <c r="Y180" s="44">
        <f>IF(OR($B180="",Y$167=""),"",IF(AND(NETWORKDAYS(Y$167,Y$167,'Feriados'!$F$7:$F$22)=1,OR(AND(Y$167&gt;='Mapa de férias'!$E$21,Y$167&lt;='Mapa de férias'!$F$21),AND(Y$167&gt;='Mapa de férias'!$G$21,Y$167&lt;='Mapa de férias'!$H$21),AND(Y$167&gt;='Mapa de férias'!$I$21,Y$167&lt;='Mapa de férias'!$J$21))),"F",""))</f>
        <v/>
      </c>
      <c r="Z180" s="44">
        <f>IF(OR($B180="",Z$167=""),"",IF(AND(NETWORKDAYS(Z$167,Z$167,'Feriados'!$F$7:$F$22)=1,OR(AND(Z$167&gt;='Mapa de férias'!$E$21,Z$167&lt;='Mapa de férias'!$F$21),AND(Z$167&gt;='Mapa de férias'!$G$21,Z$167&lt;='Mapa de férias'!$H$21),AND(Z$167&gt;='Mapa de férias'!$I$21,Z$167&lt;='Mapa de férias'!$J$21))),"F",""))</f>
        <v/>
      </c>
      <c r="AA180" s="44">
        <f>IF(OR($B180="",AA$167=""),"",IF(AND(NETWORKDAYS(AA$167,AA$167,'Feriados'!$F$7:$F$22)=1,OR(AND(AA$167&gt;='Mapa de férias'!$E$21,AA$167&lt;='Mapa de férias'!$F$21),AND(AA$167&gt;='Mapa de férias'!$G$21,AA$167&lt;='Mapa de férias'!$H$21),AND(AA$167&gt;='Mapa de férias'!$I$21,AA$167&lt;='Mapa de férias'!$J$21))),"F",""))</f>
        <v/>
      </c>
      <c r="AB180" s="44">
        <f>IF(OR($B180="",AB$167=""),"",IF(AND(NETWORKDAYS(AB$167,AB$167,'Feriados'!$F$7:$F$22)=1,OR(AND(AB$167&gt;='Mapa de férias'!$E$21,AB$167&lt;='Mapa de férias'!$F$21),AND(AB$167&gt;='Mapa de férias'!$G$21,AB$167&lt;='Mapa de férias'!$H$21),AND(AB$167&gt;='Mapa de férias'!$I$21,AB$167&lt;='Mapa de férias'!$J$21))),"F",""))</f>
        <v/>
      </c>
      <c r="AC180" s="44">
        <f>IF(OR($B180="",AC$167=""),"",IF(AND(NETWORKDAYS(AC$167,AC$167,'Feriados'!$F$7:$F$22)=1,OR(AND(AC$167&gt;='Mapa de férias'!$E$21,AC$167&lt;='Mapa de férias'!$F$21),AND(AC$167&gt;='Mapa de férias'!$G$21,AC$167&lt;='Mapa de férias'!$H$21),AND(AC$167&gt;='Mapa de férias'!$I$21,AC$167&lt;='Mapa de férias'!$J$21))),"F",""))</f>
        <v/>
      </c>
      <c r="AD180" s="44">
        <f>IF(OR($B180="",AD$167=""),"",IF(AND(NETWORKDAYS(AD$167,AD$167,'Feriados'!$F$7:$F$22)=1,OR(AND(AD$167&gt;='Mapa de férias'!$E$21,AD$167&lt;='Mapa de férias'!$F$21),AND(AD$167&gt;='Mapa de férias'!$G$21,AD$167&lt;='Mapa de férias'!$H$21),AND(AD$167&gt;='Mapa de férias'!$I$21,AD$167&lt;='Mapa de férias'!$J$21))),"F",""))</f>
        <v/>
      </c>
      <c r="AE180" s="44">
        <f>IF(OR($B180="",AE$167=""),"",IF(AND(NETWORKDAYS(AE$167,AE$167,'Feriados'!$F$7:$F$22)=1,OR(AND(AE$167&gt;='Mapa de férias'!$E$21,AE$167&lt;='Mapa de férias'!$F$21),AND(AE$167&gt;='Mapa de férias'!$G$21,AE$167&lt;='Mapa de férias'!$H$21),AND(AE$167&gt;='Mapa de férias'!$I$21,AE$167&lt;='Mapa de férias'!$J$21))),"F",""))</f>
        <v/>
      </c>
      <c r="AF180" s="44">
        <f>IF(OR($B180="",AF$167=""),"",IF(AND(NETWORKDAYS(AF$167,AF$167,'Feriados'!$F$7:$F$22)=1,OR(AND(AF$167&gt;='Mapa de férias'!$E$21,AF$167&lt;='Mapa de férias'!$F$21),AND(AF$167&gt;='Mapa de férias'!$G$21,AF$167&lt;='Mapa de férias'!$H$21),AND(AF$167&gt;='Mapa de férias'!$I$21,AF$167&lt;='Mapa de férias'!$J$21))),"F",""))</f>
        <v/>
      </c>
      <c r="AG180" s="44">
        <f>IF(OR($B180="",AG$167=""),"",IF(AND(NETWORKDAYS(AG$167,AG$167,'Feriados'!$F$7:$F$22)=1,OR(AND(AG$167&gt;='Mapa de férias'!$E$21,AG$167&lt;='Mapa de férias'!$F$21),AND(AG$167&gt;='Mapa de férias'!$G$21,AG$167&lt;='Mapa de férias'!$H$21),AND(AG$167&gt;='Mapa de férias'!$I$21,AG$167&lt;='Mapa de férias'!$J$21))),"F",""))</f>
        <v/>
      </c>
      <c r="AH180" s="45">
        <f>IF($B180="","",COUNTIF(C180:AG180,"F"))</f>
        <v/>
      </c>
    </row>
    <row r="181" ht="15" customHeight="1">
      <c r="A181" s="42" t="n">
        <v>13</v>
      </c>
      <c r="B181" s="43">
        <f>IF('Mapa de férias'!$B$22="","",'Mapa de férias'!$B$22)</f>
        <v/>
      </c>
      <c r="C181" s="44">
        <f>IF(OR($B181="",C$167=""),"",IF(AND(NETWORKDAYS(C$167,C$167,'Feriados'!$F$7:$F$22)=1,OR(AND(C$167&gt;='Mapa de férias'!$E$22,C$167&lt;='Mapa de férias'!$F$22),AND(C$167&gt;='Mapa de férias'!$G$22,C$167&lt;='Mapa de férias'!$H$22),AND(C$167&gt;='Mapa de férias'!$I$22,C$167&lt;='Mapa de férias'!$J$22))),"F",""))</f>
        <v/>
      </c>
      <c r="D181" s="44">
        <f>IF(OR($B181="",D$167=""),"",IF(AND(NETWORKDAYS(D$167,D$167,'Feriados'!$F$7:$F$22)=1,OR(AND(D$167&gt;='Mapa de férias'!$E$22,D$167&lt;='Mapa de férias'!$F$22),AND(D$167&gt;='Mapa de férias'!$G$22,D$167&lt;='Mapa de férias'!$H$22),AND(D$167&gt;='Mapa de férias'!$I$22,D$167&lt;='Mapa de férias'!$J$22))),"F",""))</f>
        <v/>
      </c>
      <c r="E181" s="44">
        <f>IF(OR($B181="",E$167=""),"",IF(AND(NETWORKDAYS(E$167,E$167,'Feriados'!$F$7:$F$22)=1,OR(AND(E$167&gt;='Mapa de férias'!$E$22,E$167&lt;='Mapa de férias'!$F$22),AND(E$167&gt;='Mapa de férias'!$G$22,E$167&lt;='Mapa de férias'!$H$22),AND(E$167&gt;='Mapa de férias'!$I$22,E$167&lt;='Mapa de férias'!$J$22))),"F",""))</f>
        <v/>
      </c>
      <c r="F181" s="44">
        <f>IF(OR($B181="",F$167=""),"",IF(AND(NETWORKDAYS(F$167,F$167,'Feriados'!$F$7:$F$22)=1,OR(AND(F$167&gt;='Mapa de férias'!$E$22,F$167&lt;='Mapa de férias'!$F$22),AND(F$167&gt;='Mapa de férias'!$G$22,F$167&lt;='Mapa de férias'!$H$22),AND(F$167&gt;='Mapa de férias'!$I$22,F$167&lt;='Mapa de férias'!$J$22))),"F",""))</f>
        <v/>
      </c>
      <c r="G181" s="44">
        <f>IF(OR($B181="",G$167=""),"",IF(AND(NETWORKDAYS(G$167,G$167,'Feriados'!$F$7:$F$22)=1,OR(AND(G$167&gt;='Mapa de férias'!$E$22,G$167&lt;='Mapa de férias'!$F$22),AND(G$167&gt;='Mapa de férias'!$G$22,G$167&lt;='Mapa de férias'!$H$22),AND(G$167&gt;='Mapa de férias'!$I$22,G$167&lt;='Mapa de férias'!$J$22))),"F",""))</f>
        <v/>
      </c>
      <c r="H181" s="44">
        <f>IF(OR($B181="",H$167=""),"",IF(AND(NETWORKDAYS(H$167,H$167,'Feriados'!$F$7:$F$22)=1,OR(AND(H$167&gt;='Mapa de férias'!$E$22,H$167&lt;='Mapa de férias'!$F$22),AND(H$167&gt;='Mapa de férias'!$G$22,H$167&lt;='Mapa de férias'!$H$22),AND(H$167&gt;='Mapa de férias'!$I$22,H$167&lt;='Mapa de férias'!$J$22))),"F",""))</f>
        <v/>
      </c>
      <c r="I181" s="44">
        <f>IF(OR($B181="",I$167=""),"",IF(AND(NETWORKDAYS(I$167,I$167,'Feriados'!$F$7:$F$22)=1,OR(AND(I$167&gt;='Mapa de férias'!$E$22,I$167&lt;='Mapa de férias'!$F$22),AND(I$167&gt;='Mapa de férias'!$G$22,I$167&lt;='Mapa de férias'!$H$22),AND(I$167&gt;='Mapa de férias'!$I$22,I$167&lt;='Mapa de férias'!$J$22))),"F",""))</f>
        <v/>
      </c>
      <c r="J181" s="44">
        <f>IF(OR($B181="",J$167=""),"",IF(AND(NETWORKDAYS(J$167,J$167,'Feriados'!$F$7:$F$22)=1,OR(AND(J$167&gt;='Mapa de férias'!$E$22,J$167&lt;='Mapa de férias'!$F$22),AND(J$167&gt;='Mapa de férias'!$G$22,J$167&lt;='Mapa de férias'!$H$22),AND(J$167&gt;='Mapa de férias'!$I$22,J$167&lt;='Mapa de férias'!$J$22))),"F",""))</f>
        <v/>
      </c>
      <c r="K181" s="44">
        <f>IF(OR($B181="",K$167=""),"",IF(AND(NETWORKDAYS(K$167,K$167,'Feriados'!$F$7:$F$22)=1,OR(AND(K$167&gt;='Mapa de férias'!$E$22,K$167&lt;='Mapa de férias'!$F$22),AND(K$167&gt;='Mapa de férias'!$G$22,K$167&lt;='Mapa de férias'!$H$22),AND(K$167&gt;='Mapa de férias'!$I$22,K$167&lt;='Mapa de férias'!$J$22))),"F",""))</f>
        <v/>
      </c>
      <c r="L181" s="44">
        <f>IF(OR($B181="",L$167=""),"",IF(AND(NETWORKDAYS(L$167,L$167,'Feriados'!$F$7:$F$22)=1,OR(AND(L$167&gt;='Mapa de férias'!$E$22,L$167&lt;='Mapa de férias'!$F$22),AND(L$167&gt;='Mapa de férias'!$G$22,L$167&lt;='Mapa de férias'!$H$22),AND(L$167&gt;='Mapa de férias'!$I$22,L$167&lt;='Mapa de férias'!$J$22))),"F",""))</f>
        <v/>
      </c>
      <c r="M181" s="44">
        <f>IF(OR($B181="",M$167=""),"",IF(AND(NETWORKDAYS(M$167,M$167,'Feriados'!$F$7:$F$22)=1,OR(AND(M$167&gt;='Mapa de férias'!$E$22,M$167&lt;='Mapa de férias'!$F$22),AND(M$167&gt;='Mapa de férias'!$G$22,M$167&lt;='Mapa de férias'!$H$22),AND(M$167&gt;='Mapa de férias'!$I$22,M$167&lt;='Mapa de férias'!$J$22))),"F",""))</f>
        <v/>
      </c>
      <c r="N181" s="44">
        <f>IF(OR($B181="",N$167=""),"",IF(AND(NETWORKDAYS(N$167,N$167,'Feriados'!$F$7:$F$22)=1,OR(AND(N$167&gt;='Mapa de férias'!$E$22,N$167&lt;='Mapa de férias'!$F$22),AND(N$167&gt;='Mapa de férias'!$G$22,N$167&lt;='Mapa de férias'!$H$22),AND(N$167&gt;='Mapa de férias'!$I$22,N$167&lt;='Mapa de férias'!$J$22))),"F",""))</f>
        <v/>
      </c>
      <c r="O181" s="44">
        <f>IF(OR($B181="",O$167=""),"",IF(AND(NETWORKDAYS(O$167,O$167,'Feriados'!$F$7:$F$22)=1,OR(AND(O$167&gt;='Mapa de férias'!$E$22,O$167&lt;='Mapa de férias'!$F$22),AND(O$167&gt;='Mapa de férias'!$G$22,O$167&lt;='Mapa de férias'!$H$22),AND(O$167&gt;='Mapa de férias'!$I$22,O$167&lt;='Mapa de férias'!$J$22))),"F",""))</f>
        <v/>
      </c>
      <c r="P181" s="44">
        <f>IF(OR($B181="",P$167=""),"",IF(AND(NETWORKDAYS(P$167,P$167,'Feriados'!$F$7:$F$22)=1,OR(AND(P$167&gt;='Mapa de férias'!$E$22,P$167&lt;='Mapa de férias'!$F$22),AND(P$167&gt;='Mapa de férias'!$G$22,P$167&lt;='Mapa de férias'!$H$22),AND(P$167&gt;='Mapa de férias'!$I$22,P$167&lt;='Mapa de férias'!$J$22))),"F",""))</f>
        <v/>
      </c>
      <c r="Q181" s="44">
        <f>IF(OR($B181="",Q$167=""),"",IF(AND(NETWORKDAYS(Q$167,Q$167,'Feriados'!$F$7:$F$22)=1,OR(AND(Q$167&gt;='Mapa de férias'!$E$22,Q$167&lt;='Mapa de férias'!$F$22),AND(Q$167&gt;='Mapa de férias'!$G$22,Q$167&lt;='Mapa de férias'!$H$22),AND(Q$167&gt;='Mapa de férias'!$I$22,Q$167&lt;='Mapa de férias'!$J$22))),"F",""))</f>
        <v/>
      </c>
      <c r="R181" s="44">
        <f>IF(OR($B181="",R$167=""),"",IF(AND(NETWORKDAYS(R$167,R$167,'Feriados'!$F$7:$F$22)=1,OR(AND(R$167&gt;='Mapa de férias'!$E$22,R$167&lt;='Mapa de férias'!$F$22),AND(R$167&gt;='Mapa de férias'!$G$22,R$167&lt;='Mapa de férias'!$H$22),AND(R$167&gt;='Mapa de férias'!$I$22,R$167&lt;='Mapa de férias'!$J$22))),"F",""))</f>
        <v/>
      </c>
      <c r="S181" s="44">
        <f>IF(OR($B181="",S$167=""),"",IF(AND(NETWORKDAYS(S$167,S$167,'Feriados'!$F$7:$F$22)=1,OR(AND(S$167&gt;='Mapa de férias'!$E$22,S$167&lt;='Mapa de férias'!$F$22),AND(S$167&gt;='Mapa de férias'!$G$22,S$167&lt;='Mapa de férias'!$H$22),AND(S$167&gt;='Mapa de férias'!$I$22,S$167&lt;='Mapa de férias'!$J$22))),"F",""))</f>
        <v/>
      </c>
      <c r="T181" s="44">
        <f>IF(OR($B181="",T$167=""),"",IF(AND(NETWORKDAYS(T$167,T$167,'Feriados'!$F$7:$F$22)=1,OR(AND(T$167&gt;='Mapa de férias'!$E$22,T$167&lt;='Mapa de férias'!$F$22),AND(T$167&gt;='Mapa de férias'!$G$22,T$167&lt;='Mapa de férias'!$H$22),AND(T$167&gt;='Mapa de férias'!$I$22,T$167&lt;='Mapa de férias'!$J$22))),"F",""))</f>
        <v/>
      </c>
      <c r="U181" s="44">
        <f>IF(OR($B181="",U$167=""),"",IF(AND(NETWORKDAYS(U$167,U$167,'Feriados'!$F$7:$F$22)=1,OR(AND(U$167&gt;='Mapa de férias'!$E$22,U$167&lt;='Mapa de férias'!$F$22),AND(U$167&gt;='Mapa de férias'!$G$22,U$167&lt;='Mapa de férias'!$H$22),AND(U$167&gt;='Mapa de férias'!$I$22,U$167&lt;='Mapa de férias'!$J$22))),"F",""))</f>
        <v/>
      </c>
      <c r="V181" s="44">
        <f>IF(OR($B181="",V$167=""),"",IF(AND(NETWORKDAYS(V$167,V$167,'Feriados'!$F$7:$F$22)=1,OR(AND(V$167&gt;='Mapa de férias'!$E$22,V$167&lt;='Mapa de férias'!$F$22),AND(V$167&gt;='Mapa de férias'!$G$22,V$167&lt;='Mapa de férias'!$H$22),AND(V$167&gt;='Mapa de férias'!$I$22,V$167&lt;='Mapa de férias'!$J$22))),"F",""))</f>
        <v/>
      </c>
      <c r="W181" s="44">
        <f>IF(OR($B181="",W$167=""),"",IF(AND(NETWORKDAYS(W$167,W$167,'Feriados'!$F$7:$F$22)=1,OR(AND(W$167&gt;='Mapa de férias'!$E$22,W$167&lt;='Mapa de férias'!$F$22),AND(W$167&gt;='Mapa de férias'!$G$22,W$167&lt;='Mapa de férias'!$H$22),AND(W$167&gt;='Mapa de férias'!$I$22,W$167&lt;='Mapa de férias'!$J$22))),"F",""))</f>
        <v/>
      </c>
      <c r="X181" s="44">
        <f>IF(OR($B181="",X$167=""),"",IF(AND(NETWORKDAYS(X$167,X$167,'Feriados'!$F$7:$F$22)=1,OR(AND(X$167&gt;='Mapa de férias'!$E$22,X$167&lt;='Mapa de férias'!$F$22),AND(X$167&gt;='Mapa de férias'!$G$22,X$167&lt;='Mapa de férias'!$H$22),AND(X$167&gt;='Mapa de férias'!$I$22,X$167&lt;='Mapa de férias'!$J$22))),"F",""))</f>
        <v/>
      </c>
      <c r="Y181" s="44">
        <f>IF(OR($B181="",Y$167=""),"",IF(AND(NETWORKDAYS(Y$167,Y$167,'Feriados'!$F$7:$F$22)=1,OR(AND(Y$167&gt;='Mapa de férias'!$E$22,Y$167&lt;='Mapa de férias'!$F$22),AND(Y$167&gt;='Mapa de férias'!$G$22,Y$167&lt;='Mapa de férias'!$H$22),AND(Y$167&gt;='Mapa de férias'!$I$22,Y$167&lt;='Mapa de férias'!$J$22))),"F",""))</f>
        <v/>
      </c>
      <c r="Z181" s="44">
        <f>IF(OR($B181="",Z$167=""),"",IF(AND(NETWORKDAYS(Z$167,Z$167,'Feriados'!$F$7:$F$22)=1,OR(AND(Z$167&gt;='Mapa de férias'!$E$22,Z$167&lt;='Mapa de férias'!$F$22),AND(Z$167&gt;='Mapa de férias'!$G$22,Z$167&lt;='Mapa de férias'!$H$22),AND(Z$167&gt;='Mapa de férias'!$I$22,Z$167&lt;='Mapa de férias'!$J$22))),"F",""))</f>
        <v/>
      </c>
      <c r="AA181" s="44">
        <f>IF(OR($B181="",AA$167=""),"",IF(AND(NETWORKDAYS(AA$167,AA$167,'Feriados'!$F$7:$F$22)=1,OR(AND(AA$167&gt;='Mapa de férias'!$E$22,AA$167&lt;='Mapa de férias'!$F$22),AND(AA$167&gt;='Mapa de férias'!$G$22,AA$167&lt;='Mapa de férias'!$H$22),AND(AA$167&gt;='Mapa de férias'!$I$22,AA$167&lt;='Mapa de férias'!$J$22))),"F",""))</f>
        <v/>
      </c>
      <c r="AB181" s="44">
        <f>IF(OR($B181="",AB$167=""),"",IF(AND(NETWORKDAYS(AB$167,AB$167,'Feriados'!$F$7:$F$22)=1,OR(AND(AB$167&gt;='Mapa de férias'!$E$22,AB$167&lt;='Mapa de férias'!$F$22),AND(AB$167&gt;='Mapa de férias'!$G$22,AB$167&lt;='Mapa de férias'!$H$22),AND(AB$167&gt;='Mapa de férias'!$I$22,AB$167&lt;='Mapa de férias'!$J$22))),"F",""))</f>
        <v/>
      </c>
      <c r="AC181" s="44">
        <f>IF(OR($B181="",AC$167=""),"",IF(AND(NETWORKDAYS(AC$167,AC$167,'Feriados'!$F$7:$F$22)=1,OR(AND(AC$167&gt;='Mapa de férias'!$E$22,AC$167&lt;='Mapa de férias'!$F$22),AND(AC$167&gt;='Mapa de férias'!$G$22,AC$167&lt;='Mapa de férias'!$H$22),AND(AC$167&gt;='Mapa de férias'!$I$22,AC$167&lt;='Mapa de férias'!$J$22))),"F",""))</f>
        <v/>
      </c>
      <c r="AD181" s="44">
        <f>IF(OR($B181="",AD$167=""),"",IF(AND(NETWORKDAYS(AD$167,AD$167,'Feriados'!$F$7:$F$22)=1,OR(AND(AD$167&gt;='Mapa de férias'!$E$22,AD$167&lt;='Mapa de férias'!$F$22),AND(AD$167&gt;='Mapa de férias'!$G$22,AD$167&lt;='Mapa de férias'!$H$22),AND(AD$167&gt;='Mapa de férias'!$I$22,AD$167&lt;='Mapa de férias'!$J$22))),"F",""))</f>
        <v/>
      </c>
      <c r="AE181" s="44">
        <f>IF(OR($B181="",AE$167=""),"",IF(AND(NETWORKDAYS(AE$167,AE$167,'Feriados'!$F$7:$F$22)=1,OR(AND(AE$167&gt;='Mapa de férias'!$E$22,AE$167&lt;='Mapa de férias'!$F$22),AND(AE$167&gt;='Mapa de férias'!$G$22,AE$167&lt;='Mapa de férias'!$H$22),AND(AE$167&gt;='Mapa de férias'!$I$22,AE$167&lt;='Mapa de férias'!$J$22))),"F",""))</f>
        <v/>
      </c>
      <c r="AF181" s="44">
        <f>IF(OR($B181="",AF$167=""),"",IF(AND(NETWORKDAYS(AF$167,AF$167,'Feriados'!$F$7:$F$22)=1,OR(AND(AF$167&gt;='Mapa de férias'!$E$22,AF$167&lt;='Mapa de férias'!$F$22),AND(AF$167&gt;='Mapa de férias'!$G$22,AF$167&lt;='Mapa de férias'!$H$22),AND(AF$167&gt;='Mapa de férias'!$I$22,AF$167&lt;='Mapa de férias'!$J$22))),"F",""))</f>
        <v/>
      </c>
      <c r="AG181" s="44">
        <f>IF(OR($B181="",AG$167=""),"",IF(AND(NETWORKDAYS(AG$167,AG$167,'Feriados'!$F$7:$F$22)=1,OR(AND(AG$167&gt;='Mapa de férias'!$E$22,AG$167&lt;='Mapa de férias'!$F$22),AND(AG$167&gt;='Mapa de férias'!$G$22,AG$167&lt;='Mapa de férias'!$H$22),AND(AG$167&gt;='Mapa de férias'!$I$22,AG$167&lt;='Mapa de férias'!$J$22))),"F",""))</f>
        <v/>
      </c>
      <c r="AH181" s="45">
        <f>IF($B181="","",COUNTIF(C181:AG181,"F"))</f>
        <v/>
      </c>
    </row>
    <row r="182" ht="15" customHeight="1">
      <c r="A182" s="42" t="n">
        <v>14</v>
      </c>
      <c r="B182" s="43">
        <f>IF('Mapa de férias'!$B$23="","",'Mapa de férias'!$B$23)</f>
        <v/>
      </c>
      <c r="C182" s="44">
        <f>IF(OR($B182="",C$167=""),"",IF(AND(NETWORKDAYS(C$167,C$167,'Feriados'!$F$7:$F$22)=1,OR(AND(C$167&gt;='Mapa de férias'!$E$23,C$167&lt;='Mapa de férias'!$F$23),AND(C$167&gt;='Mapa de férias'!$G$23,C$167&lt;='Mapa de férias'!$H$23),AND(C$167&gt;='Mapa de férias'!$I$23,C$167&lt;='Mapa de férias'!$J$23))),"F",""))</f>
        <v/>
      </c>
      <c r="D182" s="44">
        <f>IF(OR($B182="",D$167=""),"",IF(AND(NETWORKDAYS(D$167,D$167,'Feriados'!$F$7:$F$22)=1,OR(AND(D$167&gt;='Mapa de férias'!$E$23,D$167&lt;='Mapa de férias'!$F$23),AND(D$167&gt;='Mapa de férias'!$G$23,D$167&lt;='Mapa de férias'!$H$23),AND(D$167&gt;='Mapa de férias'!$I$23,D$167&lt;='Mapa de férias'!$J$23))),"F",""))</f>
        <v/>
      </c>
      <c r="E182" s="44">
        <f>IF(OR($B182="",E$167=""),"",IF(AND(NETWORKDAYS(E$167,E$167,'Feriados'!$F$7:$F$22)=1,OR(AND(E$167&gt;='Mapa de férias'!$E$23,E$167&lt;='Mapa de férias'!$F$23),AND(E$167&gt;='Mapa de férias'!$G$23,E$167&lt;='Mapa de férias'!$H$23),AND(E$167&gt;='Mapa de férias'!$I$23,E$167&lt;='Mapa de férias'!$J$23))),"F",""))</f>
        <v/>
      </c>
      <c r="F182" s="44">
        <f>IF(OR($B182="",F$167=""),"",IF(AND(NETWORKDAYS(F$167,F$167,'Feriados'!$F$7:$F$22)=1,OR(AND(F$167&gt;='Mapa de férias'!$E$23,F$167&lt;='Mapa de férias'!$F$23),AND(F$167&gt;='Mapa de férias'!$G$23,F$167&lt;='Mapa de férias'!$H$23),AND(F$167&gt;='Mapa de férias'!$I$23,F$167&lt;='Mapa de férias'!$J$23))),"F",""))</f>
        <v/>
      </c>
      <c r="G182" s="44">
        <f>IF(OR($B182="",G$167=""),"",IF(AND(NETWORKDAYS(G$167,G$167,'Feriados'!$F$7:$F$22)=1,OR(AND(G$167&gt;='Mapa de férias'!$E$23,G$167&lt;='Mapa de férias'!$F$23),AND(G$167&gt;='Mapa de férias'!$G$23,G$167&lt;='Mapa de férias'!$H$23),AND(G$167&gt;='Mapa de férias'!$I$23,G$167&lt;='Mapa de férias'!$J$23))),"F",""))</f>
        <v/>
      </c>
      <c r="H182" s="44">
        <f>IF(OR($B182="",H$167=""),"",IF(AND(NETWORKDAYS(H$167,H$167,'Feriados'!$F$7:$F$22)=1,OR(AND(H$167&gt;='Mapa de férias'!$E$23,H$167&lt;='Mapa de férias'!$F$23),AND(H$167&gt;='Mapa de férias'!$G$23,H$167&lt;='Mapa de férias'!$H$23),AND(H$167&gt;='Mapa de férias'!$I$23,H$167&lt;='Mapa de férias'!$J$23))),"F",""))</f>
        <v/>
      </c>
      <c r="I182" s="44">
        <f>IF(OR($B182="",I$167=""),"",IF(AND(NETWORKDAYS(I$167,I$167,'Feriados'!$F$7:$F$22)=1,OR(AND(I$167&gt;='Mapa de férias'!$E$23,I$167&lt;='Mapa de férias'!$F$23),AND(I$167&gt;='Mapa de férias'!$G$23,I$167&lt;='Mapa de férias'!$H$23),AND(I$167&gt;='Mapa de férias'!$I$23,I$167&lt;='Mapa de férias'!$J$23))),"F",""))</f>
        <v/>
      </c>
      <c r="J182" s="44">
        <f>IF(OR($B182="",J$167=""),"",IF(AND(NETWORKDAYS(J$167,J$167,'Feriados'!$F$7:$F$22)=1,OR(AND(J$167&gt;='Mapa de férias'!$E$23,J$167&lt;='Mapa de férias'!$F$23),AND(J$167&gt;='Mapa de férias'!$G$23,J$167&lt;='Mapa de férias'!$H$23),AND(J$167&gt;='Mapa de férias'!$I$23,J$167&lt;='Mapa de férias'!$J$23))),"F",""))</f>
        <v/>
      </c>
      <c r="K182" s="44">
        <f>IF(OR($B182="",K$167=""),"",IF(AND(NETWORKDAYS(K$167,K$167,'Feriados'!$F$7:$F$22)=1,OR(AND(K$167&gt;='Mapa de férias'!$E$23,K$167&lt;='Mapa de férias'!$F$23),AND(K$167&gt;='Mapa de férias'!$G$23,K$167&lt;='Mapa de férias'!$H$23),AND(K$167&gt;='Mapa de férias'!$I$23,K$167&lt;='Mapa de férias'!$J$23))),"F",""))</f>
        <v/>
      </c>
      <c r="L182" s="44">
        <f>IF(OR($B182="",L$167=""),"",IF(AND(NETWORKDAYS(L$167,L$167,'Feriados'!$F$7:$F$22)=1,OR(AND(L$167&gt;='Mapa de férias'!$E$23,L$167&lt;='Mapa de férias'!$F$23),AND(L$167&gt;='Mapa de férias'!$G$23,L$167&lt;='Mapa de férias'!$H$23),AND(L$167&gt;='Mapa de férias'!$I$23,L$167&lt;='Mapa de férias'!$J$23))),"F",""))</f>
        <v/>
      </c>
      <c r="M182" s="44">
        <f>IF(OR($B182="",M$167=""),"",IF(AND(NETWORKDAYS(M$167,M$167,'Feriados'!$F$7:$F$22)=1,OR(AND(M$167&gt;='Mapa de férias'!$E$23,M$167&lt;='Mapa de férias'!$F$23),AND(M$167&gt;='Mapa de férias'!$G$23,M$167&lt;='Mapa de férias'!$H$23),AND(M$167&gt;='Mapa de férias'!$I$23,M$167&lt;='Mapa de férias'!$J$23))),"F",""))</f>
        <v/>
      </c>
      <c r="N182" s="44">
        <f>IF(OR($B182="",N$167=""),"",IF(AND(NETWORKDAYS(N$167,N$167,'Feriados'!$F$7:$F$22)=1,OR(AND(N$167&gt;='Mapa de férias'!$E$23,N$167&lt;='Mapa de férias'!$F$23),AND(N$167&gt;='Mapa de férias'!$G$23,N$167&lt;='Mapa de férias'!$H$23),AND(N$167&gt;='Mapa de férias'!$I$23,N$167&lt;='Mapa de férias'!$J$23))),"F",""))</f>
        <v/>
      </c>
      <c r="O182" s="44">
        <f>IF(OR($B182="",O$167=""),"",IF(AND(NETWORKDAYS(O$167,O$167,'Feriados'!$F$7:$F$22)=1,OR(AND(O$167&gt;='Mapa de férias'!$E$23,O$167&lt;='Mapa de férias'!$F$23),AND(O$167&gt;='Mapa de férias'!$G$23,O$167&lt;='Mapa de férias'!$H$23),AND(O$167&gt;='Mapa de férias'!$I$23,O$167&lt;='Mapa de férias'!$J$23))),"F",""))</f>
        <v/>
      </c>
      <c r="P182" s="44">
        <f>IF(OR($B182="",P$167=""),"",IF(AND(NETWORKDAYS(P$167,P$167,'Feriados'!$F$7:$F$22)=1,OR(AND(P$167&gt;='Mapa de férias'!$E$23,P$167&lt;='Mapa de férias'!$F$23),AND(P$167&gt;='Mapa de férias'!$G$23,P$167&lt;='Mapa de férias'!$H$23),AND(P$167&gt;='Mapa de férias'!$I$23,P$167&lt;='Mapa de férias'!$J$23))),"F",""))</f>
        <v/>
      </c>
      <c r="Q182" s="44">
        <f>IF(OR($B182="",Q$167=""),"",IF(AND(NETWORKDAYS(Q$167,Q$167,'Feriados'!$F$7:$F$22)=1,OR(AND(Q$167&gt;='Mapa de férias'!$E$23,Q$167&lt;='Mapa de férias'!$F$23),AND(Q$167&gt;='Mapa de férias'!$G$23,Q$167&lt;='Mapa de férias'!$H$23),AND(Q$167&gt;='Mapa de férias'!$I$23,Q$167&lt;='Mapa de férias'!$J$23))),"F",""))</f>
        <v/>
      </c>
      <c r="R182" s="44">
        <f>IF(OR($B182="",R$167=""),"",IF(AND(NETWORKDAYS(R$167,R$167,'Feriados'!$F$7:$F$22)=1,OR(AND(R$167&gt;='Mapa de férias'!$E$23,R$167&lt;='Mapa de férias'!$F$23),AND(R$167&gt;='Mapa de férias'!$G$23,R$167&lt;='Mapa de férias'!$H$23),AND(R$167&gt;='Mapa de férias'!$I$23,R$167&lt;='Mapa de férias'!$J$23))),"F",""))</f>
        <v/>
      </c>
      <c r="S182" s="44">
        <f>IF(OR($B182="",S$167=""),"",IF(AND(NETWORKDAYS(S$167,S$167,'Feriados'!$F$7:$F$22)=1,OR(AND(S$167&gt;='Mapa de férias'!$E$23,S$167&lt;='Mapa de férias'!$F$23),AND(S$167&gt;='Mapa de férias'!$G$23,S$167&lt;='Mapa de férias'!$H$23),AND(S$167&gt;='Mapa de férias'!$I$23,S$167&lt;='Mapa de férias'!$J$23))),"F",""))</f>
        <v/>
      </c>
      <c r="T182" s="44">
        <f>IF(OR($B182="",T$167=""),"",IF(AND(NETWORKDAYS(T$167,T$167,'Feriados'!$F$7:$F$22)=1,OR(AND(T$167&gt;='Mapa de férias'!$E$23,T$167&lt;='Mapa de férias'!$F$23),AND(T$167&gt;='Mapa de férias'!$G$23,T$167&lt;='Mapa de férias'!$H$23),AND(T$167&gt;='Mapa de férias'!$I$23,T$167&lt;='Mapa de férias'!$J$23))),"F",""))</f>
        <v/>
      </c>
      <c r="U182" s="44">
        <f>IF(OR($B182="",U$167=""),"",IF(AND(NETWORKDAYS(U$167,U$167,'Feriados'!$F$7:$F$22)=1,OR(AND(U$167&gt;='Mapa de férias'!$E$23,U$167&lt;='Mapa de férias'!$F$23),AND(U$167&gt;='Mapa de férias'!$G$23,U$167&lt;='Mapa de férias'!$H$23),AND(U$167&gt;='Mapa de férias'!$I$23,U$167&lt;='Mapa de férias'!$J$23))),"F",""))</f>
        <v/>
      </c>
      <c r="V182" s="44">
        <f>IF(OR($B182="",V$167=""),"",IF(AND(NETWORKDAYS(V$167,V$167,'Feriados'!$F$7:$F$22)=1,OR(AND(V$167&gt;='Mapa de férias'!$E$23,V$167&lt;='Mapa de férias'!$F$23),AND(V$167&gt;='Mapa de férias'!$G$23,V$167&lt;='Mapa de férias'!$H$23),AND(V$167&gt;='Mapa de férias'!$I$23,V$167&lt;='Mapa de férias'!$J$23))),"F",""))</f>
        <v/>
      </c>
      <c r="W182" s="44">
        <f>IF(OR($B182="",W$167=""),"",IF(AND(NETWORKDAYS(W$167,W$167,'Feriados'!$F$7:$F$22)=1,OR(AND(W$167&gt;='Mapa de férias'!$E$23,W$167&lt;='Mapa de férias'!$F$23),AND(W$167&gt;='Mapa de férias'!$G$23,W$167&lt;='Mapa de férias'!$H$23),AND(W$167&gt;='Mapa de férias'!$I$23,W$167&lt;='Mapa de férias'!$J$23))),"F",""))</f>
        <v/>
      </c>
      <c r="X182" s="44">
        <f>IF(OR($B182="",X$167=""),"",IF(AND(NETWORKDAYS(X$167,X$167,'Feriados'!$F$7:$F$22)=1,OR(AND(X$167&gt;='Mapa de férias'!$E$23,X$167&lt;='Mapa de férias'!$F$23),AND(X$167&gt;='Mapa de férias'!$G$23,X$167&lt;='Mapa de férias'!$H$23),AND(X$167&gt;='Mapa de férias'!$I$23,X$167&lt;='Mapa de férias'!$J$23))),"F",""))</f>
        <v/>
      </c>
      <c r="Y182" s="44">
        <f>IF(OR($B182="",Y$167=""),"",IF(AND(NETWORKDAYS(Y$167,Y$167,'Feriados'!$F$7:$F$22)=1,OR(AND(Y$167&gt;='Mapa de férias'!$E$23,Y$167&lt;='Mapa de férias'!$F$23),AND(Y$167&gt;='Mapa de férias'!$G$23,Y$167&lt;='Mapa de férias'!$H$23),AND(Y$167&gt;='Mapa de férias'!$I$23,Y$167&lt;='Mapa de férias'!$J$23))),"F",""))</f>
        <v/>
      </c>
      <c r="Z182" s="44">
        <f>IF(OR($B182="",Z$167=""),"",IF(AND(NETWORKDAYS(Z$167,Z$167,'Feriados'!$F$7:$F$22)=1,OR(AND(Z$167&gt;='Mapa de férias'!$E$23,Z$167&lt;='Mapa de férias'!$F$23),AND(Z$167&gt;='Mapa de férias'!$G$23,Z$167&lt;='Mapa de férias'!$H$23),AND(Z$167&gt;='Mapa de férias'!$I$23,Z$167&lt;='Mapa de férias'!$J$23))),"F",""))</f>
        <v/>
      </c>
      <c r="AA182" s="44">
        <f>IF(OR($B182="",AA$167=""),"",IF(AND(NETWORKDAYS(AA$167,AA$167,'Feriados'!$F$7:$F$22)=1,OR(AND(AA$167&gt;='Mapa de férias'!$E$23,AA$167&lt;='Mapa de férias'!$F$23),AND(AA$167&gt;='Mapa de férias'!$G$23,AA$167&lt;='Mapa de férias'!$H$23),AND(AA$167&gt;='Mapa de férias'!$I$23,AA$167&lt;='Mapa de férias'!$J$23))),"F",""))</f>
        <v/>
      </c>
      <c r="AB182" s="44">
        <f>IF(OR($B182="",AB$167=""),"",IF(AND(NETWORKDAYS(AB$167,AB$167,'Feriados'!$F$7:$F$22)=1,OR(AND(AB$167&gt;='Mapa de férias'!$E$23,AB$167&lt;='Mapa de férias'!$F$23),AND(AB$167&gt;='Mapa de férias'!$G$23,AB$167&lt;='Mapa de férias'!$H$23),AND(AB$167&gt;='Mapa de férias'!$I$23,AB$167&lt;='Mapa de férias'!$J$23))),"F",""))</f>
        <v/>
      </c>
      <c r="AC182" s="44">
        <f>IF(OR($B182="",AC$167=""),"",IF(AND(NETWORKDAYS(AC$167,AC$167,'Feriados'!$F$7:$F$22)=1,OR(AND(AC$167&gt;='Mapa de férias'!$E$23,AC$167&lt;='Mapa de férias'!$F$23),AND(AC$167&gt;='Mapa de férias'!$G$23,AC$167&lt;='Mapa de férias'!$H$23),AND(AC$167&gt;='Mapa de férias'!$I$23,AC$167&lt;='Mapa de férias'!$J$23))),"F",""))</f>
        <v/>
      </c>
      <c r="AD182" s="44">
        <f>IF(OR($B182="",AD$167=""),"",IF(AND(NETWORKDAYS(AD$167,AD$167,'Feriados'!$F$7:$F$22)=1,OR(AND(AD$167&gt;='Mapa de férias'!$E$23,AD$167&lt;='Mapa de férias'!$F$23),AND(AD$167&gt;='Mapa de férias'!$G$23,AD$167&lt;='Mapa de férias'!$H$23),AND(AD$167&gt;='Mapa de férias'!$I$23,AD$167&lt;='Mapa de férias'!$J$23))),"F",""))</f>
        <v/>
      </c>
      <c r="AE182" s="44">
        <f>IF(OR($B182="",AE$167=""),"",IF(AND(NETWORKDAYS(AE$167,AE$167,'Feriados'!$F$7:$F$22)=1,OR(AND(AE$167&gt;='Mapa de férias'!$E$23,AE$167&lt;='Mapa de férias'!$F$23),AND(AE$167&gt;='Mapa de férias'!$G$23,AE$167&lt;='Mapa de férias'!$H$23),AND(AE$167&gt;='Mapa de férias'!$I$23,AE$167&lt;='Mapa de férias'!$J$23))),"F",""))</f>
        <v/>
      </c>
      <c r="AF182" s="44">
        <f>IF(OR($B182="",AF$167=""),"",IF(AND(NETWORKDAYS(AF$167,AF$167,'Feriados'!$F$7:$F$22)=1,OR(AND(AF$167&gt;='Mapa de férias'!$E$23,AF$167&lt;='Mapa de férias'!$F$23),AND(AF$167&gt;='Mapa de férias'!$G$23,AF$167&lt;='Mapa de férias'!$H$23),AND(AF$167&gt;='Mapa de férias'!$I$23,AF$167&lt;='Mapa de férias'!$J$23))),"F",""))</f>
        <v/>
      </c>
      <c r="AG182" s="44">
        <f>IF(OR($B182="",AG$167=""),"",IF(AND(NETWORKDAYS(AG$167,AG$167,'Feriados'!$F$7:$F$22)=1,OR(AND(AG$167&gt;='Mapa de férias'!$E$23,AG$167&lt;='Mapa de férias'!$F$23),AND(AG$167&gt;='Mapa de férias'!$G$23,AG$167&lt;='Mapa de férias'!$H$23),AND(AG$167&gt;='Mapa de férias'!$I$23,AG$167&lt;='Mapa de férias'!$J$23))),"F",""))</f>
        <v/>
      </c>
      <c r="AH182" s="45">
        <f>IF($B182="","",COUNTIF(C182:AG182,"F"))</f>
        <v/>
      </c>
    </row>
    <row r="183" ht="15" customHeight="1">
      <c r="A183" s="42" t="n">
        <v>15</v>
      </c>
      <c r="B183" s="43">
        <f>IF('Mapa de férias'!$B$24="","",'Mapa de férias'!$B$24)</f>
        <v/>
      </c>
      <c r="C183" s="44">
        <f>IF(OR($B183="",C$167=""),"",IF(AND(NETWORKDAYS(C$167,C$167,'Feriados'!$F$7:$F$22)=1,OR(AND(C$167&gt;='Mapa de férias'!$E$24,C$167&lt;='Mapa de férias'!$F$24),AND(C$167&gt;='Mapa de férias'!$G$24,C$167&lt;='Mapa de férias'!$H$24),AND(C$167&gt;='Mapa de férias'!$I$24,C$167&lt;='Mapa de férias'!$J$24))),"F",""))</f>
        <v/>
      </c>
      <c r="D183" s="44">
        <f>IF(OR($B183="",D$167=""),"",IF(AND(NETWORKDAYS(D$167,D$167,'Feriados'!$F$7:$F$22)=1,OR(AND(D$167&gt;='Mapa de férias'!$E$24,D$167&lt;='Mapa de férias'!$F$24),AND(D$167&gt;='Mapa de férias'!$G$24,D$167&lt;='Mapa de férias'!$H$24),AND(D$167&gt;='Mapa de férias'!$I$24,D$167&lt;='Mapa de férias'!$J$24))),"F",""))</f>
        <v/>
      </c>
      <c r="E183" s="44">
        <f>IF(OR($B183="",E$167=""),"",IF(AND(NETWORKDAYS(E$167,E$167,'Feriados'!$F$7:$F$22)=1,OR(AND(E$167&gt;='Mapa de férias'!$E$24,E$167&lt;='Mapa de férias'!$F$24),AND(E$167&gt;='Mapa de férias'!$G$24,E$167&lt;='Mapa de férias'!$H$24),AND(E$167&gt;='Mapa de férias'!$I$24,E$167&lt;='Mapa de férias'!$J$24))),"F",""))</f>
        <v/>
      </c>
      <c r="F183" s="44">
        <f>IF(OR($B183="",F$167=""),"",IF(AND(NETWORKDAYS(F$167,F$167,'Feriados'!$F$7:$F$22)=1,OR(AND(F$167&gt;='Mapa de férias'!$E$24,F$167&lt;='Mapa de férias'!$F$24),AND(F$167&gt;='Mapa de férias'!$G$24,F$167&lt;='Mapa de férias'!$H$24),AND(F$167&gt;='Mapa de férias'!$I$24,F$167&lt;='Mapa de férias'!$J$24))),"F",""))</f>
        <v/>
      </c>
      <c r="G183" s="44">
        <f>IF(OR($B183="",G$167=""),"",IF(AND(NETWORKDAYS(G$167,G$167,'Feriados'!$F$7:$F$22)=1,OR(AND(G$167&gt;='Mapa de férias'!$E$24,G$167&lt;='Mapa de férias'!$F$24),AND(G$167&gt;='Mapa de férias'!$G$24,G$167&lt;='Mapa de férias'!$H$24),AND(G$167&gt;='Mapa de férias'!$I$24,G$167&lt;='Mapa de férias'!$J$24))),"F",""))</f>
        <v/>
      </c>
      <c r="H183" s="44">
        <f>IF(OR($B183="",H$167=""),"",IF(AND(NETWORKDAYS(H$167,H$167,'Feriados'!$F$7:$F$22)=1,OR(AND(H$167&gt;='Mapa de férias'!$E$24,H$167&lt;='Mapa de férias'!$F$24),AND(H$167&gt;='Mapa de férias'!$G$24,H$167&lt;='Mapa de férias'!$H$24),AND(H$167&gt;='Mapa de férias'!$I$24,H$167&lt;='Mapa de férias'!$J$24))),"F",""))</f>
        <v/>
      </c>
      <c r="I183" s="44">
        <f>IF(OR($B183="",I$167=""),"",IF(AND(NETWORKDAYS(I$167,I$167,'Feriados'!$F$7:$F$22)=1,OR(AND(I$167&gt;='Mapa de férias'!$E$24,I$167&lt;='Mapa de férias'!$F$24),AND(I$167&gt;='Mapa de férias'!$G$24,I$167&lt;='Mapa de férias'!$H$24),AND(I$167&gt;='Mapa de férias'!$I$24,I$167&lt;='Mapa de férias'!$J$24))),"F",""))</f>
        <v/>
      </c>
      <c r="J183" s="44">
        <f>IF(OR($B183="",J$167=""),"",IF(AND(NETWORKDAYS(J$167,J$167,'Feriados'!$F$7:$F$22)=1,OR(AND(J$167&gt;='Mapa de férias'!$E$24,J$167&lt;='Mapa de férias'!$F$24),AND(J$167&gt;='Mapa de férias'!$G$24,J$167&lt;='Mapa de férias'!$H$24),AND(J$167&gt;='Mapa de férias'!$I$24,J$167&lt;='Mapa de férias'!$J$24))),"F",""))</f>
        <v/>
      </c>
      <c r="K183" s="44">
        <f>IF(OR($B183="",K$167=""),"",IF(AND(NETWORKDAYS(K$167,K$167,'Feriados'!$F$7:$F$22)=1,OR(AND(K$167&gt;='Mapa de férias'!$E$24,K$167&lt;='Mapa de férias'!$F$24),AND(K$167&gt;='Mapa de férias'!$G$24,K$167&lt;='Mapa de férias'!$H$24),AND(K$167&gt;='Mapa de férias'!$I$24,K$167&lt;='Mapa de férias'!$J$24))),"F",""))</f>
        <v/>
      </c>
      <c r="L183" s="44">
        <f>IF(OR($B183="",L$167=""),"",IF(AND(NETWORKDAYS(L$167,L$167,'Feriados'!$F$7:$F$22)=1,OR(AND(L$167&gt;='Mapa de férias'!$E$24,L$167&lt;='Mapa de férias'!$F$24),AND(L$167&gt;='Mapa de férias'!$G$24,L$167&lt;='Mapa de férias'!$H$24),AND(L$167&gt;='Mapa de férias'!$I$24,L$167&lt;='Mapa de férias'!$J$24))),"F",""))</f>
        <v/>
      </c>
      <c r="M183" s="44">
        <f>IF(OR($B183="",M$167=""),"",IF(AND(NETWORKDAYS(M$167,M$167,'Feriados'!$F$7:$F$22)=1,OR(AND(M$167&gt;='Mapa de férias'!$E$24,M$167&lt;='Mapa de férias'!$F$24),AND(M$167&gt;='Mapa de férias'!$G$24,M$167&lt;='Mapa de férias'!$H$24),AND(M$167&gt;='Mapa de férias'!$I$24,M$167&lt;='Mapa de férias'!$J$24))),"F",""))</f>
        <v/>
      </c>
      <c r="N183" s="44">
        <f>IF(OR($B183="",N$167=""),"",IF(AND(NETWORKDAYS(N$167,N$167,'Feriados'!$F$7:$F$22)=1,OR(AND(N$167&gt;='Mapa de férias'!$E$24,N$167&lt;='Mapa de férias'!$F$24),AND(N$167&gt;='Mapa de férias'!$G$24,N$167&lt;='Mapa de férias'!$H$24),AND(N$167&gt;='Mapa de férias'!$I$24,N$167&lt;='Mapa de férias'!$J$24))),"F",""))</f>
        <v/>
      </c>
      <c r="O183" s="44">
        <f>IF(OR($B183="",O$167=""),"",IF(AND(NETWORKDAYS(O$167,O$167,'Feriados'!$F$7:$F$22)=1,OR(AND(O$167&gt;='Mapa de férias'!$E$24,O$167&lt;='Mapa de férias'!$F$24),AND(O$167&gt;='Mapa de férias'!$G$24,O$167&lt;='Mapa de férias'!$H$24),AND(O$167&gt;='Mapa de férias'!$I$24,O$167&lt;='Mapa de férias'!$J$24))),"F",""))</f>
        <v/>
      </c>
      <c r="P183" s="44">
        <f>IF(OR($B183="",P$167=""),"",IF(AND(NETWORKDAYS(P$167,P$167,'Feriados'!$F$7:$F$22)=1,OR(AND(P$167&gt;='Mapa de férias'!$E$24,P$167&lt;='Mapa de férias'!$F$24),AND(P$167&gt;='Mapa de férias'!$G$24,P$167&lt;='Mapa de férias'!$H$24),AND(P$167&gt;='Mapa de férias'!$I$24,P$167&lt;='Mapa de férias'!$J$24))),"F",""))</f>
        <v/>
      </c>
      <c r="Q183" s="44">
        <f>IF(OR($B183="",Q$167=""),"",IF(AND(NETWORKDAYS(Q$167,Q$167,'Feriados'!$F$7:$F$22)=1,OR(AND(Q$167&gt;='Mapa de férias'!$E$24,Q$167&lt;='Mapa de férias'!$F$24),AND(Q$167&gt;='Mapa de férias'!$G$24,Q$167&lt;='Mapa de férias'!$H$24),AND(Q$167&gt;='Mapa de férias'!$I$24,Q$167&lt;='Mapa de férias'!$J$24))),"F",""))</f>
        <v/>
      </c>
      <c r="R183" s="44">
        <f>IF(OR($B183="",R$167=""),"",IF(AND(NETWORKDAYS(R$167,R$167,'Feriados'!$F$7:$F$22)=1,OR(AND(R$167&gt;='Mapa de férias'!$E$24,R$167&lt;='Mapa de férias'!$F$24),AND(R$167&gt;='Mapa de férias'!$G$24,R$167&lt;='Mapa de férias'!$H$24),AND(R$167&gt;='Mapa de férias'!$I$24,R$167&lt;='Mapa de férias'!$J$24))),"F",""))</f>
        <v/>
      </c>
      <c r="S183" s="44">
        <f>IF(OR($B183="",S$167=""),"",IF(AND(NETWORKDAYS(S$167,S$167,'Feriados'!$F$7:$F$22)=1,OR(AND(S$167&gt;='Mapa de férias'!$E$24,S$167&lt;='Mapa de férias'!$F$24),AND(S$167&gt;='Mapa de férias'!$G$24,S$167&lt;='Mapa de férias'!$H$24),AND(S$167&gt;='Mapa de férias'!$I$24,S$167&lt;='Mapa de férias'!$J$24))),"F",""))</f>
        <v/>
      </c>
      <c r="T183" s="44">
        <f>IF(OR($B183="",T$167=""),"",IF(AND(NETWORKDAYS(T$167,T$167,'Feriados'!$F$7:$F$22)=1,OR(AND(T$167&gt;='Mapa de férias'!$E$24,T$167&lt;='Mapa de férias'!$F$24),AND(T$167&gt;='Mapa de férias'!$G$24,T$167&lt;='Mapa de férias'!$H$24),AND(T$167&gt;='Mapa de férias'!$I$24,T$167&lt;='Mapa de férias'!$J$24))),"F",""))</f>
        <v/>
      </c>
      <c r="U183" s="44">
        <f>IF(OR($B183="",U$167=""),"",IF(AND(NETWORKDAYS(U$167,U$167,'Feriados'!$F$7:$F$22)=1,OR(AND(U$167&gt;='Mapa de férias'!$E$24,U$167&lt;='Mapa de férias'!$F$24),AND(U$167&gt;='Mapa de férias'!$G$24,U$167&lt;='Mapa de férias'!$H$24),AND(U$167&gt;='Mapa de férias'!$I$24,U$167&lt;='Mapa de férias'!$J$24))),"F",""))</f>
        <v/>
      </c>
      <c r="V183" s="44">
        <f>IF(OR($B183="",V$167=""),"",IF(AND(NETWORKDAYS(V$167,V$167,'Feriados'!$F$7:$F$22)=1,OR(AND(V$167&gt;='Mapa de férias'!$E$24,V$167&lt;='Mapa de férias'!$F$24),AND(V$167&gt;='Mapa de férias'!$G$24,V$167&lt;='Mapa de férias'!$H$24),AND(V$167&gt;='Mapa de férias'!$I$24,V$167&lt;='Mapa de férias'!$J$24))),"F",""))</f>
        <v/>
      </c>
      <c r="W183" s="44">
        <f>IF(OR($B183="",W$167=""),"",IF(AND(NETWORKDAYS(W$167,W$167,'Feriados'!$F$7:$F$22)=1,OR(AND(W$167&gt;='Mapa de férias'!$E$24,W$167&lt;='Mapa de férias'!$F$24),AND(W$167&gt;='Mapa de férias'!$G$24,W$167&lt;='Mapa de férias'!$H$24),AND(W$167&gt;='Mapa de férias'!$I$24,W$167&lt;='Mapa de férias'!$J$24))),"F",""))</f>
        <v/>
      </c>
      <c r="X183" s="44">
        <f>IF(OR($B183="",X$167=""),"",IF(AND(NETWORKDAYS(X$167,X$167,'Feriados'!$F$7:$F$22)=1,OR(AND(X$167&gt;='Mapa de férias'!$E$24,X$167&lt;='Mapa de férias'!$F$24),AND(X$167&gt;='Mapa de férias'!$G$24,X$167&lt;='Mapa de férias'!$H$24),AND(X$167&gt;='Mapa de férias'!$I$24,X$167&lt;='Mapa de férias'!$J$24))),"F",""))</f>
        <v/>
      </c>
      <c r="Y183" s="44">
        <f>IF(OR($B183="",Y$167=""),"",IF(AND(NETWORKDAYS(Y$167,Y$167,'Feriados'!$F$7:$F$22)=1,OR(AND(Y$167&gt;='Mapa de férias'!$E$24,Y$167&lt;='Mapa de férias'!$F$24),AND(Y$167&gt;='Mapa de férias'!$G$24,Y$167&lt;='Mapa de férias'!$H$24),AND(Y$167&gt;='Mapa de férias'!$I$24,Y$167&lt;='Mapa de férias'!$J$24))),"F",""))</f>
        <v/>
      </c>
      <c r="Z183" s="44">
        <f>IF(OR($B183="",Z$167=""),"",IF(AND(NETWORKDAYS(Z$167,Z$167,'Feriados'!$F$7:$F$22)=1,OR(AND(Z$167&gt;='Mapa de férias'!$E$24,Z$167&lt;='Mapa de férias'!$F$24),AND(Z$167&gt;='Mapa de férias'!$G$24,Z$167&lt;='Mapa de férias'!$H$24),AND(Z$167&gt;='Mapa de férias'!$I$24,Z$167&lt;='Mapa de férias'!$J$24))),"F",""))</f>
        <v/>
      </c>
      <c r="AA183" s="44">
        <f>IF(OR($B183="",AA$167=""),"",IF(AND(NETWORKDAYS(AA$167,AA$167,'Feriados'!$F$7:$F$22)=1,OR(AND(AA$167&gt;='Mapa de férias'!$E$24,AA$167&lt;='Mapa de férias'!$F$24),AND(AA$167&gt;='Mapa de férias'!$G$24,AA$167&lt;='Mapa de férias'!$H$24),AND(AA$167&gt;='Mapa de férias'!$I$24,AA$167&lt;='Mapa de férias'!$J$24))),"F",""))</f>
        <v/>
      </c>
      <c r="AB183" s="44">
        <f>IF(OR($B183="",AB$167=""),"",IF(AND(NETWORKDAYS(AB$167,AB$167,'Feriados'!$F$7:$F$22)=1,OR(AND(AB$167&gt;='Mapa de férias'!$E$24,AB$167&lt;='Mapa de férias'!$F$24),AND(AB$167&gt;='Mapa de férias'!$G$24,AB$167&lt;='Mapa de férias'!$H$24),AND(AB$167&gt;='Mapa de férias'!$I$24,AB$167&lt;='Mapa de férias'!$J$24))),"F",""))</f>
        <v/>
      </c>
      <c r="AC183" s="44">
        <f>IF(OR($B183="",AC$167=""),"",IF(AND(NETWORKDAYS(AC$167,AC$167,'Feriados'!$F$7:$F$22)=1,OR(AND(AC$167&gt;='Mapa de férias'!$E$24,AC$167&lt;='Mapa de férias'!$F$24),AND(AC$167&gt;='Mapa de férias'!$G$24,AC$167&lt;='Mapa de férias'!$H$24),AND(AC$167&gt;='Mapa de férias'!$I$24,AC$167&lt;='Mapa de férias'!$J$24))),"F",""))</f>
        <v/>
      </c>
      <c r="AD183" s="44">
        <f>IF(OR($B183="",AD$167=""),"",IF(AND(NETWORKDAYS(AD$167,AD$167,'Feriados'!$F$7:$F$22)=1,OR(AND(AD$167&gt;='Mapa de férias'!$E$24,AD$167&lt;='Mapa de férias'!$F$24),AND(AD$167&gt;='Mapa de férias'!$G$24,AD$167&lt;='Mapa de férias'!$H$24),AND(AD$167&gt;='Mapa de férias'!$I$24,AD$167&lt;='Mapa de férias'!$J$24))),"F",""))</f>
        <v/>
      </c>
      <c r="AE183" s="44">
        <f>IF(OR($B183="",AE$167=""),"",IF(AND(NETWORKDAYS(AE$167,AE$167,'Feriados'!$F$7:$F$22)=1,OR(AND(AE$167&gt;='Mapa de férias'!$E$24,AE$167&lt;='Mapa de férias'!$F$24),AND(AE$167&gt;='Mapa de férias'!$G$24,AE$167&lt;='Mapa de férias'!$H$24),AND(AE$167&gt;='Mapa de férias'!$I$24,AE$167&lt;='Mapa de férias'!$J$24))),"F",""))</f>
        <v/>
      </c>
      <c r="AF183" s="44">
        <f>IF(OR($B183="",AF$167=""),"",IF(AND(NETWORKDAYS(AF$167,AF$167,'Feriados'!$F$7:$F$22)=1,OR(AND(AF$167&gt;='Mapa de férias'!$E$24,AF$167&lt;='Mapa de férias'!$F$24),AND(AF$167&gt;='Mapa de férias'!$G$24,AF$167&lt;='Mapa de férias'!$H$24),AND(AF$167&gt;='Mapa de férias'!$I$24,AF$167&lt;='Mapa de férias'!$J$24))),"F",""))</f>
        <v/>
      </c>
      <c r="AG183" s="44">
        <f>IF(OR($B183="",AG$167=""),"",IF(AND(NETWORKDAYS(AG$167,AG$167,'Feriados'!$F$7:$F$22)=1,OR(AND(AG$167&gt;='Mapa de férias'!$E$24,AG$167&lt;='Mapa de férias'!$F$24),AND(AG$167&gt;='Mapa de férias'!$G$24,AG$167&lt;='Mapa de férias'!$H$24),AND(AG$167&gt;='Mapa de férias'!$I$24,AG$167&lt;='Mapa de férias'!$J$24))),"F",""))</f>
        <v/>
      </c>
      <c r="AH183" s="45">
        <f>IF($B183="","",COUNTIF(C183:AG183,"F"))</f>
        <v/>
      </c>
    </row>
    <row r="184" ht="15" customHeight="1">
      <c r="A184" s="42" t="n">
        <v>16</v>
      </c>
      <c r="B184" s="43">
        <f>IF('Mapa de férias'!$B$25="","",'Mapa de férias'!$B$25)</f>
        <v/>
      </c>
      <c r="C184" s="44">
        <f>IF(OR($B184="",C$167=""),"",IF(AND(NETWORKDAYS(C$167,C$167,'Feriados'!$F$7:$F$22)=1,OR(AND(C$167&gt;='Mapa de férias'!$E$25,C$167&lt;='Mapa de férias'!$F$25),AND(C$167&gt;='Mapa de férias'!$G$25,C$167&lt;='Mapa de férias'!$H$25),AND(C$167&gt;='Mapa de férias'!$I$25,C$167&lt;='Mapa de férias'!$J$25))),"F",""))</f>
        <v/>
      </c>
      <c r="D184" s="44">
        <f>IF(OR($B184="",D$167=""),"",IF(AND(NETWORKDAYS(D$167,D$167,'Feriados'!$F$7:$F$22)=1,OR(AND(D$167&gt;='Mapa de férias'!$E$25,D$167&lt;='Mapa de férias'!$F$25),AND(D$167&gt;='Mapa de férias'!$G$25,D$167&lt;='Mapa de férias'!$H$25),AND(D$167&gt;='Mapa de férias'!$I$25,D$167&lt;='Mapa de férias'!$J$25))),"F",""))</f>
        <v/>
      </c>
      <c r="E184" s="44">
        <f>IF(OR($B184="",E$167=""),"",IF(AND(NETWORKDAYS(E$167,E$167,'Feriados'!$F$7:$F$22)=1,OR(AND(E$167&gt;='Mapa de férias'!$E$25,E$167&lt;='Mapa de férias'!$F$25),AND(E$167&gt;='Mapa de férias'!$G$25,E$167&lt;='Mapa de férias'!$H$25),AND(E$167&gt;='Mapa de férias'!$I$25,E$167&lt;='Mapa de férias'!$J$25))),"F",""))</f>
        <v/>
      </c>
      <c r="F184" s="44">
        <f>IF(OR($B184="",F$167=""),"",IF(AND(NETWORKDAYS(F$167,F$167,'Feriados'!$F$7:$F$22)=1,OR(AND(F$167&gt;='Mapa de férias'!$E$25,F$167&lt;='Mapa de férias'!$F$25),AND(F$167&gt;='Mapa de férias'!$G$25,F$167&lt;='Mapa de férias'!$H$25),AND(F$167&gt;='Mapa de férias'!$I$25,F$167&lt;='Mapa de férias'!$J$25))),"F",""))</f>
        <v/>
      </c>
      <c r="G184" s="44">
        <f>IF(OR($B184="",G$167=""),"",IF(AND(NETWORKDAYS(G$167,G$167,'Feriados'!$F$7:$F$22)=1,OR(AND(G$167&gt;='Mapa de férias'!$E$25,G$167&lt;='Mapa de férias'!$F$25),AND(G$167&gt;='Mapa de férias'!$G$25,G$167&lt;='Mapa de férias'!$H$25),AND(G$167&gt;='Mapa de férias'!$I$25,G$167&lt;='Mapa de férias'!$J$25))),"F",""))</f>
        <v/>
      </c>
      <c r="H184" s="44">
        <f>IF(OR($B184="",H$167=""),"",IF(AND(NETWORKDAYS(H$167,H$167,'Feriados'!$F$7:$F$22)=1,OR(AND(H$167&gt;='Mapa de férias'!$E$25,H$167&lt;='Mapa de férias'!$F$25),AND(H$167&gt;='Mapa de férias'!$G$25,H$167&lt;='Mapa de férias'!$H$25),AND(H$167&gt;='Mapa de férias'!$I$25,H$167&lt;='Mapa de férias'!$J$25))),"F",""))</f>
        <v/>
      </c>
      <c r="I184" s="44">
        <f>IF(OR($B184="",I$167=""),"",IF(AND(NETWORKDAYS(I$167,I$167,'Feriados'!$F$7:$F$22)=1,OR(AND(I$167&gt;='Mapa de férias'!$E$25,I$167&lt;='Mapa de férias'!$F$25),AND(I$167&gt;='Mapa de férias'!$G$25,I$167&lt;='Mapa de férias'!$H$25),AND(I$167&gt;='Mapa de férias'!$I$25,I$167&lt;='Mapa de férias'!$J$25))),"F",""))</f>
        <v/>
      </c>
      <c r="J184" s="44">
        <f>IF(OR($B184="",J$167=""),"",IF(AND(NETWORKDAYS(J$167,J$167,'Feriados'!$F$7:$F$22)=1,OR(AND(J$167&gt;='Mapa de férias'!$E$25,J$167&lt;='Mapa de férias'!$F$25),AND(J$167&gt;='Mapa de férias'!$G$25,J$167&lt;='Mapa de férias'!$H$25),AND(J$167&gt;='Mapa de férias'!$I$25,J$167&lt;='Mapa de férias'!$J$25))),"F",""))</f>
        <v/>
      </c>
      <c r="K184" s="44">
        <f>IF(OR($B184="",K$167=""),"",IF(AND(NETWORKDAYS(K$167,K$167,'Feriados'!$F$7:$F$22)=1,OR(AND(K$167&gt;='Mapa de férias'!$E$25,K$167&lt;='Mapa de férias'!$F$25),AND(K$167&gt;='Mapa de férias'!$G$25,K$167&lt;='Mapa de férias'!$H$25),AND(K$167&gt;='Mapa de férias'!$I$25,K$167&lt;='Mapa de férias'!$J$25))),"F",""))</f>
        <v/>
      </c>
      <c r="L184" s="44">
        <f>IF(OR($B184="",L$167=""),"",IF(AND(NETWORKDAYS(L$167,L$167,'Feriados'!$F$7:$F$22)=1,OR(AND(L$167&gt;='Mapa de férias'!$E$25,L$167&lt;='Mapa de férias'!$F$25),AND(L$167&gt;='Mapa de férias'!$G$25,L$167&lt;='Mapa de férias'!$H$25),AND(L$167&gt;='Mapa de férias'!$I$25,L$167&lt;='Mapa de férias'!$J$25))),"F",""))</f>
        <v/>
      </c>
      <c r="M184" s="44">
        <f>IF(OR($B184="",M$167=""),"",IF(AND(NETWORKDAYS(M$167,M$167,'Feriados'!$F$7:$F$22)=1,OR(AND(M$167&gt;='Mapa de férias'!$E$25,M$167&lt;='Mapa de férias'!$F$25),AND(M$167&gt;='Mapa de férias'!$G$25,M$167&lt;='Mapa de férias'!$H$25),AND(M$167&gt;='Mapa de férias'!$I$25,M$167&lt;='Mapa de férias'!$J$25))),"F",""))</f>
        <v/>
      </c>
      <c r="N184" s="44">
        <f>IF(OR($B184="",N$167=""),"",IF(AND(NETWORKDAYS(N$167,N$167,'Feriados'!$F$7:$F$22)=1,OR(AND(N$167&gt;='Mapa de férias'!$E$25,N$167&lt;='Mapa de férias'!$F$25),AND(N$167&gt;='Mapa de férias'!$G$25,N$167&lt;='Mapa de férias'!$H$25),AND(N$167&gt;='Mapa de férias'!$I$25,N$167&lt;='Mapa de férias'!$J$25))),"F",""))</f>
        <v/>
      </c>
      <c r="O184" s="44">
        <f>IF(OR($B184="",O$167=""),"",IF(AND(NETWORKDAYS(O$167,O$167,'Feriados'!$F$7:$F$22)=1,OR(AND(O$167&gt;='Mapa de férias'!$E$25,O$167&lt;='Mapa de férias'!$F$25),AND(O$167&gt;='Mapa de férias'!$G$25,O$167&lt;='Mapa de férias'!$H$25),AND(O$167&gt;='Mapa de férias'!$I$25,O$167&lt;='Mapa de férias'!$J$25))),"F",""))</f>
        <v/>
      </c>
      <c r="P184" s="44">
        <f>IF(OR($B184="",P$167=""),"",IF(AND(NETWORKDAYS(P$167,P$167,'Feriados'!$F$7:$F$22)=1,OR(AND(P$167&gt;='Mapa de férias'!$E$25,P$167&lt;='Mapa de férias'!$F$25),AND(P$167&gt;='Mapa de férias'!$G$25,P$167&lt;='Mapa de férias'!$H$25),AND(P$167&gt;='Mapa de férias'!$I$25,P$167&lt;='Mapa de férias'!$J$25))),"F",""))</f>
        <v/>
      </c>
      <c r="Q184" s="44">
        <f>IF(OR($B184="",Q$167=""),"",IF(AND(NETWORKDAYS(Q$167,Q$167,'Feriados'!$F$7:$F$22)=1,OR(AND(Q$167&gt;='Mapa de férias'!$E$25,Q$167&lt;='Mapa de férias'!$F$25),AND(Q$167&gt;='Mapa de férias'!$G$25,Q$167&lt;='Mapa de férias'!$H$25),AND(Q$167&gt;='Mapa de férias'!$I$25,Q$167&lt;='Mapa de férias'!$J$25))),"F",""))</f>
        <v/>
      </c>
      <c r="R184" s="44">
        <f>IF(OR($B184="",R$167=""),"",IF(AND(NETWORKDAYS(R$167,R$167,'Feriados'!$F$7:$F$22)=1,OR(AND(R$167&gt;='Mapa de férias'!$E$25,R$167&lt;='Mapa de férias'!$F$25),AND(R$167&gt;='Mapa de férias'!$G$25,R$167&lt;='Mapa de férias'!$H$25),AND(R$167&gt;='Mapa de férias'!$I$25,R$167&lt;='Mapa de férias'!$J$25))),"F",""))</f>
        <v/>
      </c>
      <c r="S184" s="44">
        <f>IF(OR($B184="",S$167=""),"",IF(AND(NETWORKDAYS(S$167,S$167,'Feriados'!$F$7:$F$22)=1,OR(AND(S$167&gt;='Mapa de férias'!$E$25,S$167&lt;='Mapa de férias'!$F$25),AND(S$167&gt;='Mapa de férias'!$G$25,S$167&lt;='Mapa de férias'!$H$25),AND(S$167&gt;='Mapa de férias'!$I$25,S$167&lt;='Mapa de férias'!$J$25))),"F",""))</f>
        <v/>
      </c>
      <c r="T184" s="44">
        <f>IF(OR($B184="",T$167=""),"",IF(AND(NETWORKDAYS(T$167,T$167,'Feriados'!$F$7:$F$22)=1,OR(AND(T$167&gt;='Mapa de férias'!$E$25,T$167&lt;='Mapa de férias'!$F$25),AND(T$167&gt;='Mapa de férias'!$G$25,T$167&lt;='Mapa de férias'!$H$25),AND(T$167&gt;='Mapa de férias'!$I$25,T$167&lt;='Mapa de férias'!$J$25))),"F",""))</f>
        <v/>
      </c>
      <c r="U184" s="44">
        <f>IF(OR($B184="",U$167=""),"",IF(AND(NETWORKDAYS(U$167,U$167,'Feriados'!$F$7:$F$22)=1,OR(AND(U$167&gt;='Mapa de férias'!$E$25,U$167&lt;='Mapa de férias'!$F$25),AND(U$167&gt;='Mapa de férias'!$G$25,U$167&lt;='Mapa de férias'!$H$25),AND(U$167&gt;='Mapa de férias'!$I$25,U$167&lt;='Mapa de férias'!$J$25))),"F",""))</f>
        <v/>
      </c>
      <c r="V184" s="44">
        <f>IF(OR($B184="",V$167=""),"",IF(AND(NETWORKDAYS(V$167,V$167,'Feriados'!$F$7:$F$22)=1,OR(AND(V$167&gt;='Mapa de férias'!$E$25,V$167&lt;='Mapa de férias'!$F$25),AND(V$167&gt;='Mapa de férias'!$G$25,V$167&lt;='Mapa de férias'!$H$25),AND(V$167&gt;='Mapa de férias'!$I$25,V$167&lt;='Mapa de férias'!$J$25))),"F",""))</f>
        <v/>
      </c>
      <c r="W184" s="44">
        <f>IF(OR($B184="",W$167=""),"",IF(AND(NETWORKDAYS(W$167,W$167,'Feriados'!$F$7:$F$22)=1,OR(AND(W$167&gt;='Mapa de férias'!$E$25,W$167&lt;='Mapa de férias'!$F$25),AND(W$167&gt;='Mapa de férias'!$G$25,W$167&lt;='Mapa de férias'!$H$25),AND(W$167&gt;='Mapa de férias'!$I$25,W$167&lt;='Mapa de férias'!$J$25))),"F",""))</f>
        <v/>
      </c>
      <c r="X184" s="44">
        <f>IF(OR($B184="",X$167=""),"",IF(AND(NETWORKDAYS(X$167,X$167,'Feriados'!$F$7:$F$22)=1,OR(AND(X$167&gt;='Mapa de férias'!$E$25,X$167&lt;='Mapa de férias'!$F$25),AND(X$167&gt;='Mapa de férias'!$G$25,X$167&lt;='Mapa de férias'!$H$25),AND(X$167&gt;='Mapa de férias'!$I$25,X$167&lt;='Mapa de férias'!$J$25))),"F",""))</f>
        <v/>
      </c>
      <c r="Y184" s="44">
        <f>IF(OR($B184="",Y$167=""),"",IF(AND(NETWORKDAYS(Y$167,Y$167,'Feriados'!$F$7:$F$22)=1,OR(AND(Y$167&gt;='Mapa de férias'!$E$25,Y$167&lt;='Mapa de férias'!$F$25),AND(Y$167&gt;='Mapa de férias'!$G$25,Y$167&lt;='Mapa de férias'!$H$25),AND(Y$167&gt;='Mapa de férias'!$I$25,Y$167&lt;='Mapa de férias'!$J$25))),"F",""))</f>
        <v/>
      </c>
      <c r="Z184" s="44">
        <f>IF(OR($B184="",Z$167=""),"",IF(AND(NETWORKDAYS(Z$167,Z$167,'Feriados'!$F$7:$F$22)=1,OR(AND(Z$167&gt;='Mapa de férias'!$E$25,Z$167&lt;='Mapa de férias'!$F$25),AND(Z$167&gt;='Mapa de férias'!$G$25,Z$167&lt;='Mapa de férias'!$H$25),AND(Z$167&gt;='Mapa de férias'!$I$25,Z$167&lt;='Mapa de férias'!$J$25))),"F",""))</f>
        <v/>
      </c>
      <c r="AA184" s="44">
        <f>IF(OR($B184="",AA$167=""),"",IF(AND(NETWORKDAYS(AA$167,AA$167,'Feriados'!$F$7:$F$22)=1,OR(AND(AA$167&gt;='Mapa de férias'!$E$25,AA$167&lt;='Mapa de férias'!$F$25),AND(AA$167&gt;='Mapa de férias'!$G$25,AA$167&lt;='Mapa de férias'!$H$25),AND(AA$167&gt;='Mapa de férias'!$I$25,AA$167&lt;='Mapa de férias'!$J$25))),"F",""))</f>
        <v/>
      </c>
      <c r="AB184" s="44">
        <f>IF(OR($B184="",AB$167=""),"",IF(AND(NETWORKDAYS(AB$167,AB$167,'Feriados'!$F$7:$F$22)=1,OR(AND(AB$167&gt;='Mapa de férias'!$E$25,AB$167&lt;='Mapa de férias'!$F$25),AND(AB$167&gt;='Mapa de férias'!$G$25,AB$167&lt;='Mapa de férias'!$H$25),AND(AB$167&gt;='Mapa de férias'!$I$25,AB$167&lt;='Mapa de férias'!$J$25))),"F",""))</f>
        <v/>
      </c>
      <c r="AC184" s="44">
        <f>IF(OR($B184="",AC$167=""),"",IF(AND(NETWORKDAYS(AC$167,AC$167,'Feriados'!$F$7:$F$22)=1,OR(AND(AC$167&gt;='Mapa de férias'!$E$25,AC$167&lt;='Mapa de férias'!$F$25),AND(AC$167&gt;='Mapa de férias'!$G$25,AC$167&lt;='Mapa de férias'!$H$25),AND(AC$167&gt;='Mapa de férias'!$I$25,AC$167&lt;='Mapa de férias'!$J$25))),"F",""))</f>
        <v/>
      </c>
      <c r="AD184" s="44">
        <f>IF(OR($B184="",AD$167=""),"",IF(AND(NETWORKDAYS(AD$167,AD$167,'Feriados'!$F$7:$F$22)=1,OR(AND(AD$167&gt;='Mapa de férias'!$E$25,AD$167&lt;='Mapa de férias'!$F$25),AND(AD$167&gt;='Mapa de férias'!$G$25,AD$167&lt;='Mapa de férias'!$H$25),AND(AD$167&gt;='Mapa de férias'!$I$25,AD$167&lt;='Mapa de férias'!$J$25))),"F",""))</f>
        <v/>
      </c>
      <c r="AE184" s="44">
        <f>IF(OR($B184="",AE$167=""),"",IF(AND(NETWORKDAYS(AE$167,AE$167,'Feriados'!$F$7:$F$22)=1,OR(AND(AE$167&gt;='Mapa de férias'!$E$25,AE$167&lt;='Mapa de férias'!$F$25),AND(AE$167&gt;='Mapa de férias'!$G$25,AE$167&lt;='Mapa de férias'!$H$25),AND(AE$167&gt;='Mapa de férias'!$I$25,AE$167&lt;='Mapa de férias'!$J$25))),"F",""))</f>
        <v/>
      </c>
      <c r="AF184" s="44">
        <f>IF(OR($B184="",AF$167=""),"",IF(AND(NETWORKDAYS(AF$167,AF$167,'Feriados'!$F$7:$F$22)=1,OR(AND(AF$167&gt;='Mapa de férias'!$E$25,AF$167&lt;='Mapa de férias'!$F$25),AND(AF$167&gt;='Mapa de férias'!$G$25,AF$167&lt;='Mapa de férias'!$H$25),AND(AF$167&gt;='Mapa de férias'!$I$25,AF$167&lt;='Mapa de férias'!$J$25))),"F",""))</f>
        <v/>
      </c>
      <c r="AG184" s="44">
        <f>IF(OR($B184="",AG$167=""),"",IF(AND(NETWORKDAYS(AG$167,AG$167,'Feriados'!$F$7:$F$22)=1,OR(AND(AG$167&gt;='Mapa de férias'!$E$25,AG$167&lt;='Mapa de férias'!$F$25),AND(AG$167&gt;='Mapa de férias'!$G$25,AG$167&lt;='Mapa de férias'!$H$25),AND(AG$167&gt;='Mapa de férias'!$I$25,AG$167&lt;='Mapa de férias'!$J$25))),"F",""))</f>
        <v/>
      </c>
      <c r="AH184" s="45">
        <f>IF($B184="","",COUNTIF(C184:AG184,"F"))</f>
        <v/>
      </c>
    </row>
    <row r="185" ht="15" customHeight="1">
      <c r="A185" s="42" t="n">
        <v>17</v>
      </c>
      <c r="B185" s="43">
        <f>IF('Mapa de férias'!$B$26="","",'Mapa de férias'!$B$26)</f>
        <v/>
      </c>
      <c r="C185" s="44">
        <f>IF(OR($B185="",C$167=""),"",IF(AND(NETWORKDAYS(C$167,C$167,'Feriados'!$F$7:$F$22)=1,OR(AND(C$167&gt;='Mapa de férias'!$E$26,C$167&lt;='Mapa de férias'!$F$26),AND(C$167&gt;='Mapa de férias'!$G$26,C$167&lt;='Mapa de férias'!$H$26),AND(C$167&gt;='Mapa de férias'!$I$26,C$167&lt;='Mapa de férias'!$J$26))),"F",""))</f>
        <v/>
      </c>
      <c r="D185" s="44">
        <f>IF(OR($B185="",D$167=""),"",IF(AND(NETWORKDAYS(D$167,D$167,'Feriados'!$F$7:$F$22)=1,OR(AND(D$167&gt;='Mapa de férias'!$E$26,D$167&lt;='Mapa de férias'!$F$26),AND(D$167&gt;='Mapa de férias'!$G$26,D$167&lt;='Mapa de férias'!$H$26),AND(D$167&gt;='Mapa de férias'!$I$26,D$167&lt;='Mapa de férias'!$J$26))),"F",""))</f>
        <v/>
      </c>
      <c r="E185" s="44">
        <f>IF(OR($B185="",E$167=""),"",IF(AND(NETWORKDAYS(E$167,E$167,'Feriados'!$F$7:$F$22)=1,OR(AND(E$167&gt;='Mapa de férias'!$E$26,E$167&lt;='Mapa de férias'!$F$26),AND(E$167&gt;='Mapa de férias'!$G$26,E$167&lt;='Mapa de férias'!$H$26),AND(E$167&gt;='Mapa de férias'!$I$26,E$167&lt;='Mapa de férias'!$J$26))),"F",""))</f>
        <v/>
      </c>
      <c r="F185" s="44">
        <f>IF(OR($B185="",F$167=""),"",IF(AND(NETWORKDAYS(F$167,F$167,'Feriados'!$F$7:$F$22)=1,OR(AND(F$167&gt;='Mapa de férias'!$E$26,F$167&lt;='Mapa de férias'!$F$26),AND(F$167&gt;='Mapa de férias'!$G$26,F$167&lt;='Mapa de férias'!$H$26),AND(F$167&gt;='Mapa de férias'!$I$26,F$167&lt;='Mapa de férias'!$J$26))),"F",""))</f>
        <v/>
      </c>
      <c r="G185" s="44">
        <f>IF(OR($B185="",G$167=""),"",IF(AND(NETWORKDAYS(G$167,G$167,'Feriados'!$F$7:$F$22)=1,OR(AND(G$167&gt;='Mapa de férias'!$E$26,G$167&lt;='Mapa de férias'!$F$26),AND(G$167&gt;='Mapa de férias'!$G$26,G$167&lt;='Mapa de férias'!$H$26),AND(G$167&gt;='Mapa de férias'!$I$26,G$167&lt;='Mapa de férias'!$J$26))),"F",""))</f>
        <v/>
      </c>
      <c r="H185" s="44">
        <f>IF(OR($B185="",H$167=""),"",IF(AND(NETWORKDAYS(H$167,H$167,'Feriados'!$F$7:$F$22)=1,OR(AND(H$167&gt;='Mapa de férias'!$E$26,H$167&lt;='Mapa de férias'!$F$26),AND(H$167&gt;='Mapa de férias'!$G$26,H$167&lt;='Mapa de férias'!$H$26),AND(H$167&gt;='Mapa de férias'!$I$26,H$167&lt;='Mapa de férias'!$J$26))),"F",""))</f>
        <v/>
      </c>
      <c r="I185" s="44">
        <f>IF(OR($B185="",I$167=""),"",IF(AND(NETWORKDAYS(I$167,I$167,'Feriados'!$F$7:$F$22)=1,OR(AND(I$167&gt;='Mapa de férias'!$E$26,I$167&lt;='Mapa de férias'!$F$26),AND(I$167&gt;='Mapa de férias'!$G$26,I$167&lt;='Mapa de férias'!$H$26),AND(I$167&gt;='Mapa de férias'!$I$26,I$167&lt;='Mapa de férias'!$J$26))),"F",""))</f>
        <v/>
      </c>
      <c r="J185" s="44">
        <f>IF(OR($B185="",J$167=""),"",IF(AND(NETWORKDAYS(J$167,J$167,'Feriados'!$F$7:$F$22)=1,OR(AND(J$167&gt;='Mapa de férias'!$E$26,J$167&lt;='Mapa de férias'!$F$26),AND(J$167&gt;='Mapa de férias'!$G$26,J$167&lt;='Mapa de férias'!$H$26),AND(J$167&gt;='Mapa de férias'!$I$26,J$167&lt;='Mapa de férias'!$J$26))),"F",""))</f>
        <v/>
      </c>
      <c r="K185" s="44">
        <f>IF(OR($B185="",K$167=""),"",IF(AND(NETWORKDAYS(K$167,K$167,'Feriados'!$F$7:$F$22)=1,OR(AND(K$167&gt;='Mapa de férias'!$E$26,K$167&lt;='Mapa de férias'!$F$26),AND(K$167&gt;='Mapa de férias'!$G$26,K$167&lt;='Mapa de férias'!$H$26),AND(K$167&gt;='Mapa de férias'!$I$26,K$167&lt;='Mapa de férias'!$J$26))),"F",""))</f>
        <v/>
      </c>
      <c r="L185" s="44">
        <f>IF(OR($B185="",L$167=""),"",IF(AND(NETWORKDAYS(L$167,L$167,'Feriados'!$F$7:$F$22)=1,OR(AND(L$167&gt;='Mapa de férias'!$E$26,L$167&lt;='Mapa de férias'!$F$26),AND(L$167&gt;='Mapa de férias'!$G$26,L$167&lt;='Mapa de férias'!$H$26),AND(L$167&gt;='Mapa de férias'!$I$26,L$167&lt;='Mapa de férias'!$J$26))),"F",""))</f>
        <v/>
      </c>
      <c r="M185" s="44">
        <f>IF(OR($B185="",M$167=""),"",IF(AND(NETWORKDAYS(M$167,M$167,'Feriados'!$F$7:$F$22)=1,OR(AND(M$167&gt;='Mapa de férias'!$E$26,M$167&lt;='Mapa de férias'!$F$26),AND(M$167&gt;='Mapa de férias'!$G$26,M$167&lt;='Mapa de férias'!$H$26),AND(M$167&gt;='Mapa de férias'!$I$26,M$167&lt;='Mapa de férias'!$J$26))),"F",""))</f>
        <v/>
      </c>
      <c r="N185" s="44">
        <f>IF(OR($B185="",N$167=""),"",IF(AND(NETWORKDAYS(N$167,N$167,'Feriados'!$F$7:$F$22)=1,OR(AND(N$167&gt;='Mapa de férias'!$E$26,N$167&lt;='Mapa de férias'!$F$26),AND(N$167&gt;='Mapa de férias'!$G$26,N$167&lt;='Mapa de férias'!$H$26),AND(N$167&gt;='Mapa de férias'!$I$26,N$167&lt;='Mapa de férias'!$J$26))),"F",""))</f>
        <v/>
      </c>
      <c r="O185" s="44">
        <f>IF(OR($B185="",O$167=""),"",IF(AND(NETWORKDAYS(O$167,O$167,'Feriados'!$F$7:$F$22)=1,OR(AND(O$167&gt;='Mapa de férias'!$E$26,O$167&lt;='Mapa de férias'!$F$26),AND(O$167&gt;='Mapa de férias'!$G$26,O$167&lt;='Mapa de férias'!$H$26),AND(O$167&gt;='Mapa de férias'!$I$26,O$167&lt;='Mapa de férias'!$J$26))),"F",""))</f>
        <v/>
      </c>
      <c r="P185" s="44">
        <f>IF(OR($B185="",P$167=""),"",IF(AND(NETWORKDAYS(P$167,P$167,'Feriados'!$F$7:$F$22)=1,OR(AND(P$167&gt;='Mapa de férias'!$E$26,P$167&lt;='Mapa de férias'!$F$26),AND(P$167&gt;='Mapa de férias'!$G$26,P$167&lt;='Mapa de férias'!$H$26),AND(P$167&gt;='Mapa de férias'!$I$26,P$167&lt;='Mapa de férias'!$J$26))),"F",""))</f>
        <v/>
      </c>
      <c r="Q185" s="44">
        <f>IF(OR($B185="",Q$167=""),"",IF(AND(NETWORKDAYS(Q$167,Q$167,'Feriados'!$F$7:$F$22)=1,OR(AND(Q$167&gt;='Mapa de férias'!$E$26,Q$167&lt;='Mapa de férias'!$F$26),AND(Q$167&gt;='Mapa de férias'!$G$26,Q$167&lt;='Mapa de férias'!$H$26),AND(Q$167&gt;='Mapa de férias'!$I$26,Q$167&lt;='Mapa de férias'!$J$26))),"F",""))</f>
        <v/>
      </c>
      <c r="R185" s="44">
        <f>IF(OR($B185="",R$167=""),"",IF(AND(NETWORKDAYS(R$167,R$167,'Feriados'!$F$7:$F$22)=1,OR(AND(R$167&gt;='Mapa de férias'!$E$26,R$167&lt;='Mapa de férias'!$F$26),AND(R$167&gt;='Mapa de férias'!$G$26,R$167&lt;='Mapa de férias'!$H$26),AND(R$167&gt;='Mapa de férias'!$I$26,R$167&lt;='Mapa de férias'!$J$26))),"F",""))</f>
        <v/>
      </c>
      <c r="S185" s="44">
        <f>IF(OR($B185="",S$167=""),"",IF(AND(NETWORKDAYS(S$167,S$167,'Feriados'!$F$7:$F$22)=1,OR(AND(S$167&gt;='Mapa de férias'!$E$26,S$167&lt;='Mapa de férias'!$F$26),AND(S$167&gt;='Mapa de férias'!$G$26,S$167&lt;='Mapa de férias'!$H$26),AND(S$167&gt;='Mapa de férias'!$I$26,S$167&lt;='Mapa de férias'!$J$26))),"F",""))</f>
        <v/>
      </c>
      <c r="T185" s="44">
        <f>IF(OR($B185="",T$167=""),"",IF(AND(NETWORKDAYS(T$167,T$167,'Feriados'!$F$7:$F$22)=1,OR(AND(T$167&gt;='Mapa de férias'!$E$26,T$167&lt;='Mapa de férias'!$F$26),AND(T$167&gt;='Mapa de férias'!$G$26,T$167&lt;='Mapa de férias'!$H$26),AND(T$167&gt;='Mapa de férias'!$I$26,T$167&lt;='Mapa de férias'!$J$26))),"F",""))</f>
        <v/>
      </c>
      <c r="U185" s="44">
        <f>IF(OR($B185="",U$167=""),"",IF(AND(NETWORKDAYS(U$167,U$167,'Feriados'!$F$7:$F$22)=1,OR(AND(U$167&gt;='Mapa de férias'!$E$26,U$167&lt;='Mapa de férias'!$F$26),AND(U$167&gt;='Mapa de férias'!$G$26,U$167&lt;='Mapa de férias'!$H$26),AND(U$167&gt;='Mapa de férias'!$I$26,U$167&lt;='Mapa de férias'!$J$26))),"F",""))</f>
        <v/>
      </c>
      <c r="V185" s="44">
        <f>IF(OR($B185="",V$167=""),"",IF(AND(NETWORKDAYS(V$167,V$167,'Feriados'!$F$7:$F$22)=1,OR(AND(V$167&gt;='Mapa de férias'!$E$26,V$167&lt;='Mapa de férias'!$F$26),AND(V$167&gt;='Mapa de férias'!$G$26,V$167&lt;='Mapa de férias'!$H$26),AND(V$167&gt;='Mapa de férias'!$I$26,V$167&lt;='Mapa de férias'!$J$26))),"F",""))</f>
        <v/>
      </c>
      <c r="W185" s="44">
        <f>IF(OR($B185="",W$167=""),"",IF(AND(NETWORKDAYS(W$167,W$167,'Feriados'!$F$7:$F$22)=1,OR(AND(W$167&gt;='Mapa de férias'!$E$26,W$167&lt;='Mapa de férias'!$F$26),AND(W$167&gt;='Mapa de férias'!$G$26,W$167&lt;='Mapa de férias'!$H$26),AND(W$167&gt;='Mapa de férias'!$I$26,W$167&lt;='Mapa de férias'!$J$26))),"F",""))</f>
        <v/>
      </c>
      <c r="X185" s="44">
        <f>IF(OR($B185="",X$167=""),"",IF(AND(NETWORKDAYS(X$167,X$167,'Feriados'!$F$7:$F$22)=1,OR(AND(X$167&gt;='Mapa de férias'!$E$26,X$167&lt;='Mapa de férias'!$F$26),AND(X$167&gt;='Mapa de férias'!$G$26,X$167&lt;='Mapa de férias'!$H$26),AND(X$167&gt;='Mapa de férias'!$I$26,X$167&lt;='Mapa de férias'!$J$26))),"F",""))</f>
        <v/>
      </c>
      <c r="Y185" s="44">
        <f>IF(OR($B185="",Y$167=""),"",IF(AND(NETWORKDAYS(Y$167,Y$167,'Feriados'!$F$7:$F$22)=1,OR(AND(Y$167&gt;='Mapa de férias'!$E$26,Y$167&lt;='Mapa de férias'!$F$26),AND(Y$167&gt;='Mapa de férias'!$G$26,Y$167&lt;='Mapa de férias'!$H$26),AND(Y$167&gt;='Mapa de férias'!$I$26,Y$167&lt;='Mapa de férias'!$J$26))),"F",""))</f>
        <v/>
      </c>
      <c r="Z185" s="44">
        <f>IF(OR($B185="",Z$167=""),"",IF(AND(NETWORKDAYS(Z$167,Z$167,'Feriados'!$F$7:$F$22)=1,OR(AND(Z$167&gt;='Mapa de férias'!$E$26,Z$167&lt;='Mapa de férias'!$F$26),AND(Z$167&gt;='Mapa de férias'!$G$26,Z$167&lt;='Mapa de férias'!$H$26),AND(Z$167&gt;='Mapa de férias'!$I$26,Z$167&lt;='Mapa de férias'!$J$26))),"F",""))</f>
        <v/>
      </c>
      <c r="AA185" s="44">
        <f>IF(OR($B185="",AA$167=""),"",IF(AND(NETWORKDAYS(AA$167,AA$167,'Feriados'!$F$7:$F$22)=1,OR(AND(AA$167&gt;='Mapa de férias'!$E$26,AA$167&lt;='Mapa de férias'!$F$26),AND(AA$167&gt;='Mapa de férias'!$G$26,AA$167&lt;='Mapa de férias'!$H$26),AND(AA$167&gt;='Mapa de férias'!$I$26,AA$167&lt;='Mapa de férias'!$J$26))),"F",""))</f>
        <v/>
      </c>
      <c r="AB185" s="44">
        <f>IF(OR($B185="",AB$167=""),"",IF(AND(NETWORKDAYS(AB$167,AB$167,'Feriados'!$F$7:$F$22)=1,OR(AND(AB$167&gt;='Mapa de férias'!$E$26,AB$167&lt;='Mapa de férias'!$F$26),AND(AB$167&gt;='Mapa de férias'!$G$26,AB$167&lt;='Mapa de férias'!$H$26),AND(AB$167&gt;='Mapa de férias'!$I$26,AB$167&lt;='Mapa de férias'!$J$26))),"F",""))</f>
        <v/>
      </c>
      <c r="AC185" s="44">
        <f>IF(OR($B185="",AC$167=""),"",IF(AND(NETWORKDAYS(AC$167,AC$167,'Feriados'!$F$7:$F$22)=1,OR(AND(AC$167&gt;='Mapa de férias'!$E$26,AC$167&lt;='Mapa de férias'!$F$26),AND(AC$167&gt;='Mapa de férias'!$G$26,AC$167&lt;='Mapa de férias'!$H$26),AND(AC$167&gt;='Mapa de férias'!$I$26,AC$167&lt;='Mapa de férias'!$J$26))),"F",""))</f>
        <v/>
      </c>
      <c r="AD185" s="44">
        <f>IF(OR($B185="",AD$167=""),"",IF(AND(NETWORKDAYS(AD$167,AD$167,'Feriados'!$F$7:$F$22)=1,OR(AND(AD$167&gt;='Mapa de férias'!$E$26,AD$167&lt;='Mapa de férias'!$F$26),AND(AD$167&gt;='Mapa de férias'!$G$26,AD$167&lt;='Mapa de férias'!$H$26),AND(AD$167&gt;='Mapa de férias'!$I$26,AD$167&lt;='Mapa de férias'!$J$26))),"F",""))</f>
        <v/>
      </c>
      <c r="AE185" s="44">
        <f>IF(OR($B185="",AE$167=""),"",IF(AND(NETWORKDAYS(AE$167,AE$167,'Feriados'!$F$7:$F$22)=1,OR(AND(AE$167&gt;='Mapa de férias'!$E$26,AE$167&lt;='Mapa de férias'!$F$26),AND(AE$167&gt;='Mapa de férias'!$G$26,AE$167&lt;='Mapa de férias'!$H$26),AND(AE$167&gt;='Mapa de férias'!$I$26,AE$167&lt;='Mapa de férias'!$J$26))),"F",""))</f>
        <v/>
      </c>
      <c r="AF185" s="44">
        <f>IF(OR($B185="",AF$167=""),"",IF(AND(NETWORKDAYS(AF$167,AF$167,'Feriados'!$F$7:$F$22)=1,OR(AND(AF$167&gt;='Mapa de férias'!$E$26,AF$167&lt;='Mapa de férias'!$F$26),AND(AF$167&gt;='Mapa de férias'!$G$26,AF$167&lt;='Mapa de férias'!$H$26),AND(AF$167&gt;='Mapa de férias'!$I$26,AF$167&lt;='Mapa de férias'!$J$26))),"F",""))</f>
        <v/>
      </c>
      <c r="AG185" s="44">
        <f>IF(OR($B185="",AG$167=""),"",IF(AND(NETWORKDAYS(AG$167,AG$167,'Feriados'!$F$7:$F$22)=1,OR(AND(AG$167&gt;='Mapa de férias'!$E$26,AG$167&lt;='Mapa de férias'!$F$26),AND(AG$167&gt;='Mapa de férias'!$G$26,AG$167&lt;='Mapa de férias'!$H$26),AND(AG$167&gt;='Mapa de férias'!$I$26,AG$167&lt;='Mapa de férias'!$J$26))),"F",""))</f>
        <v/>
      </c>
      <c r="AH185" s="45">
        <f>IF($B185="","",COUNTIF(C185:AG185,"F"))</f>
        <v/>
      </c>
    </row>
    <row r="186" ht="15" customHeight="1">
      <c r="A186" s="42" t="n">
        <v>18</v>
      </c>
      <c r="B186" s="43">
        <f>IF('Mapa de férias'!$B$27="","",'Mapa de férias'!$B$27)</f>
        <v/>
      </c>
      <c r="C186" s="44">
        <f>IF(OR($B186="",C$167=""),"",IF(AND(NETWORKDAYS(C$167,C$167,'Feriados'!$F$7:$F$22)=1,OR(AND(C$167&gt;='Mapa de férias'!$E$27,C$167&lt;='Mapa de férias'!$F$27),AND(C$167&gt;='Mapa de férias'!$G$27,C$167&lt;='Mapa de férias'!$H$27),AND(C$167&gt;='Mapa de férias'!$I$27,C$167&lt;='Mapa de férias'!$J$27))),"F",""))</f>
        <v/>
      </c>
      <c r="D186" s="44">
        <f>IF(OR($B186="",D$167=""),"",IF(AND(NETWORKDAYS(D$167,D$167,'Feriados'!$F$7:$F$22)=1,OR(AND(D$167&gt;='Mapa de férias'!$E$27,D$167&lt;='Mapa de férias'!$F$27),AND(D$167&gt;='Mapa de férias'!$G$27,D$167&lt;='Mapa de férias'!$H$27),AND(D$167&gt;='Mapa de férias'!$I$27,D$167&lt;='Mapa de férias'!$J$27))),"F",""))</f>
        <v/>
      </c>
      <c r="E186" s="44">
        <f>IF(OR($B186="",E$167=""),"",IF(AND(NETWORKDAYS(E$167,E$167,'Feriados'!$F$7:$F$22)=1,OR(AND(E$167&gt;='Mapa de férias'!$E$27,E$167&lt;='Mapa de férias'!$F$27),AND(E$167&gt;='Mapa de férias'!$G$27,E$167&lt;='Mapa de férias'!$H$27),AND(E$167&gt;='Mapa de férias'!$I$27,E$167&lt;='Mapa de férias'!$J$27))),"F",""))</f>
        <v/>
      </c>
      <c r="F186" s="44">
        <f>IF(OR($B186="",F$167=""),"",IF(AND(NETWORKDAYS(F$167,F$167,'Feriados'!$F$7:$F$22)=1,OR(AND(F$167&gt;='Mapa de férias'!$E$27,F$167&lt;='Mapa de férias'!$F$27),AND(F$167&gt;='Mapa de férias'!$G$27,F$167&lt;='Mapa de férias'!$H$27),AND(F$167&gt;='Mapa de férias'!$I$27,F$167&lt;='Mapa de férias'!$J$27))),"F",""))</f>
        <v/>
      </c>
      <c r="G186" s="44">
        <f>IF(OR($B186="",G$167=""),"",IF(AND(NETWORKDAYS(G$167,G$167,'Feriados'!$F$7:$F$22)=1,OR(AND(G$167&gt;='Mapa de férias'!$E$27,G$167&lt;='Mapa de férias'!$F$27),AND(G$167&gt;='Mapa de férias'!$G$27,G$167&lt;='Mapa de férias'!$H$27),AND(G$167&gt;='Mapa de férias'!$I$27,G$167&lt;='Mapa de férias'!$J$27))),"F",""))</f>
        <v/>
      </c>
      <c r="H186" s="44">
        <f>IF(OR($B186="",H$167=""),"",IF(AND(NETWORKDAYS(H$167,H$167,'Feriados'!$F$7:$F$22)=1,OR(AND(H$167&gt;='Mapa de férias'!$E$27,H$167&lt;='Mapa de férias'!$F$27),AND(H$167&gt;='Mapa de férias'!$G$27,H$167&lt;='Mapa de férias'!$H$27),AND(H$167&gt;='Mapa de férias'!$I$27,H$167&lt;='Mapa de férias'!$J$27))),"F",""))</f>
        <v/>
      </c>
      <c r="I186" s="44">
        <f>IF(OR($B186="",I$167=""),"",IF(AND(NETWORKDAYS(I$167,I$167,'Feriados'!$F$7:$F$22)=1,OR(AND(I$167&gt;='Mapa de férias'!$E$27,I$167&lt;='Mapa de férias'!$F$27),AND(I$167&gt;='Mapa de férias'!$G$27,I$167&lt;='Mapa de férias'!$H$27),AND(I$167&gt;='Mapa de férias'!$I$27,I$167&lt;='Mapa de férias'!$J$27))),"F",""))</f>
        <v/>
      </c>
      <c r="J186" s="44">
        <f>IF(OR($B186="",J$167=""),"",IF(AND(NETWORKDAYS(J$167,J$167,'Feriados'!$F$7:$F$22)=1,OR(AND(J$167&gt;='Mapa de férias'!$E$27,J$167&lt;='Mapa de férias'!$F$27),AND(J$167&gt;='Mapa de férias'!$G$27,J$167&lt;='Mapa de férias'!$H$27),AND(J$167&gt;='Mapa de férias'!$I$27,J$167&lt;='Mapa de férias'!$J$27))),"F",""))</f>
        <v/>
      </c>
      <c r="K186" s="44">
        <f>IF(OR($B186="",K$167=""),"",IF(AND(NETWORKDAYS(K$167,K$167,'Feriados'!$F$7:$F$22)=1,OR(AND(K$167&gt;='Mapa de férias'!$E$27,K$167&lt;='Mapa de férias'!$F$27),AND(K$167&gt;='Mapa de férias'!$G$27,K$167&lt;='Mapa de férias'!$H$27),AND(K$167&gt;='Mapa de férias'!$I$27,K$167&lt;='Mapa de férias'!$J$27))),"F",""))</f>
        <v/>
      </c>
      <c r="L186" s="44">
        <f>IF(OR($B186="",L$167=""),"",IF(AND(NETWORKDAYS(L$167,L$167,'Feriados'!$F$7:$F$22)=1,OR(AND(L$167&gt;='Mapa de férias'!$E$27,L$167&lt;='Mapa de férias'!$F$27),AND(L$167&gt;='Mapa de férias'!$G$27,L$167&lt;='Mapa de férias'!$H$27),AND(L$167&gt;='Mapa de férias'!$I$27,L$167&lt;='Mapa de férias'!$J$27))),"F",""))</f>
        <v/>
      </c>
      <c r="M186" s="44">
        <f>IF(OR($B186="",M$167=""),"",IF(AND(NETWORKDAYS(M$167,M$167,'Feriados'!$F$7:$F$22)=1,OR(AND(M$167&gt;='Mapa de férias'!$E$27,M$167&lt;='Mapa de férias'!$F$27),AND(M$167&gt;='Mapa de férias'!$G$27,M$167&lt;='Mapa de férias'!$H$27),AND(M$167&gt;='Mapa de férias'!$I$27,M$167&lt;='Mapa de férias'!$J$27))),"F",""))</f>
        <v/>
      </c>
      <c r="N186" s="44">
        <f>IF(OR($B186="",N$167=""),"",IF(AND(NETWORKDAYS(N$167,N$167,'Feriados'!$F$7:$F$22)=1,OR(AND(N$167&gt;='Mapa de férias'!$E$27,N$167&lt;='Mapa de férias'!$F$27),AND(N$167&gt;='Mapa de férias'!$G$27,N$167&lt;='Mapa de férias'!$H$27),AND(N$167&gt;='Mapa de férias'!$I$27,N$167&lt;='Mapa de férias'!$J$27))),"F",""))</f>
        <v/>
      </c>
      <c r="O186" s="44">
        <f>IF(OR($B186="",O$167=""),"",IF(AND(NETWORKDAYS(O$167,O$167,'Feriados'!$F$7:$F$22)=1,OR(AND(O$167&gt;='Mapa de férias'!$E$27,O$167&lt;='Mapa de férias'!$F$27),AND(O$167&gt;='Mapa de férias'!$G$27,O$167&lt;='Mapa de férias'!$H$27),AND(O$167&gt;='Mapa de férias'!$I$27,O$167&lt;='Mapa de férias'!$J$27))),"F",""))</f>
        <v/>
      </c>
      <c r="P186" s="44">
        <f>IF(OR($B186="",P$167=""),"",IF(AND(NETWORKDAYS(P$167,P$167,'Feriados'!$F$7:$F$22)=1,OR(AND(P$167&gt;='Mapa de férias'!$E$27,P$167&lt;='Mapa de férias'!$F$27),AND(P$167&gt;='Mapa de férias'!$G$27,P$167&lt;='Mapa de férias'!$H$27),AND(P$167&gt;='Mapa de férias'!$I$27,P$167&lt;='Mapa de férias'!$J$27))),"F",""))</f>
        <v/>
      </c>
      <c r="Q186" s="44">
        <f>IF(OR($B186="",Q$167=""),"",IF(AND(NETWORKDAYS(Q$167,Q$167,'Feriados'!$F$7:$F$22)=1,OR(AND(Q$167&gt;='Mapa de férias'!$E$27,Q$167&lt;='Mapa de férias'!$F$27),AND(Q$167&gt;='Mapa de férias'!$G$27,Q$167&lt;='Mapa de férias'!$H$27),AND(Q$167&gt;='Mapa de férias'!$I$27,Q$167&lt;='Mapa de férias'!$J$27))),"F",""))</f>
        <v/>
      </c>
      <c r="R186" s="44">
        <f>IF(OR($B186="",R$167=""),"",IF(AND(NETWORKDAYS(R$167,R$167,'Feriados'!$F$7:$F$22)=1,OR(AND(R$167&gt;='Mapa de férias'!$E$27,R$167&lt;='Mapa de férias'!$F$27),AND(R$167&gt;='Mapa de férias'!$G$27,R$167&lt;='Mapa de férias'!$H$27),AND(R$167&gt;='Mapa de férias'!$I$27,R$167&lt;='Mapa de férias'!$J$27))),"F",""))</f>
        <v/>
      </c>
      <c r="S186" s="44">
        <f>IF(OR($B186="",S$167=""),"",IF(AND(NETWORKDAYS(S$167,S$167,'Feriados'!$F$7:$F$22)=1,OR(AND(S$167&gt;='Mapa de férias'!$E$27,S$167&lt;='Mapa de férias'!$F$27),AND(S$167&gt;='Mapa de férias'!$G$27,S$167&lt;='Mapa de férias'!$H$27),AND(S$167&gt;='Mapa de férias'!$I$27,S$167&lt;='Mapa de férias'!$J$27))),"F",""))</f>
        <v/>
      </c>
      <c r="T186" s="44">
        <f>IF(OR($B186="",T$167=""),"",IF(AND(NETWORKDAYS(T$167,T$167,'Feriados'!$F$7:$F$22)=1,OR(AND(T$167&gt;='Mapa de férias'!$E$27,T$167&lt;='Mapa de férias'!$F$27),AND(T$167&gt;='Mapa de férias'!$G$27,T$167&lt;='Mapa de férias'!$H$27),AND(T$167&gt;='Mapa de férias'!$I$27,T$167&lt;='Mapa de férias'!$J$27))),"F",""))</f>
        <v/>
      </c>
      <c r="U186" s="44">
        <f>IF(OR($B186="",U$167=""),"",IF(AND(NETWORKDAYS(U$167,U$167,'Feriados'!$F$7:$F$22)=1,OR(AND(U$167&gt;='Mapa de férias'!$E$27,U$167&lt;='Mapa de férias'!$F$27),AND(U$167&gt;='Mapa de férias'!$G$27,U$167&lt;='Mapa de férias'!$H$27),AND(U$167&gt;='Mapa de férias'!$I$27,U$167&lt;='Mapa de férias'!$J$27))),"F",""))</f>
        <v/>
      </c>
      <c r="V186" s="44">
        <f>IF(OR($B186="",V$167=""),"",IF(AND(NETWORKDAYS(V$167,V$167,'Feriados'!$F$7:$F$22)=1,OR(AND(V$167&gt;='Mapa de férias'!$E$27,V$167&lt;='Mapa de férias'!$F$27),AND(V$167&gt;='Mapa de férias'!$G$27,V$167&lt;='Mapa de férias'!$H$27),AND(V$167&gt;='Mapa de férias'!$I$27,V$167&lt;='Mapa de férias'!$J$27))),"F",""))</f>
        <v/>
      </c>
      <c r="W186" s="44">
        <f>IF(OR($B186="",W$167=""),"",IF(AND(NETWORKDAYS(W$167,W$167,'Feriados'!$F$7:$F$22)=1,OR(AND(W$167&gt;='Mapa de férias'!$E$27,W$167&lt;='Mapa de férias'!$F$27),AND(W$167&gt;='Mapa de férias'!$G$27,W$167&lt;='Mapa de férias'!$H$27),AND(W$167&gt;='Mapa de férias'!$I$27,W$167&lt;='Mapa de férias'!$J$27))),"F",""))</f>
        <v/>
      </c>
      <c r="X186" s="44">
        <f>IF(OR($B186="",X$167=""),"",IF(AND(NETWORKDAYS(X$167,X$167,'Feriados'!$F$7:$F$22)=1,OR(AND(X$167&gt;='Mapa de férias'!$E$27,X$167&lt;='Mapa de férias'!$F$27),AND(X$167&gt;='Mapa de férias'!$G$27,X$167&lt;='Mapa de férias'!$H$27),AND(X$167&gt;='Mapa de férias'!$I$27,X$167&lt;='Mapa de férias'!$J$27))),"F",""))</f>
        <v/>
      </c>
      <c r="Y186" s="44">
        <f>IF(OR($B186="",Y$167=""),"",IF(AND(NETWORKDAYS(Y$167,Y$167,'Feriados'!$F$7:$F$22)=1,OR(AND(Y$167&gt;='Mapa de férias'!$E$27,Y$167&lt;='Mapa de férias'!$F$27),AND(Y$167&gt;='Mapa de férias'!$G$27,Y$167&lt;='Mapa de férias'!$H$27),AND(Y$167&gt;='Mapa de férias'!$I$27,Y$167&lt;='Mapa de férias'!$J$27))),"F",""))</f>
        <v/>
      </c>
      <c r="Z186" s="44">
        <f>IF(OR($B186="",Z$167=""),"",IF(AND(NETWORKDAYS(Z$167,Z$167,'Feriados'!$F$7:$F$22)=1,OR(AND(Z$167&gt;='Mapa de férias'!$E$27,Z$167&lt;='Mapa de férias'!$F$27),AND(Z$167&gt;='Mapa de férias'!$G$27,Z$167&lt;='Mapa de férias'!$H$27),AND(Z$167&gt;='Mapa de férias'!$I$27,Z$167&lt;='Mapa de férias'!$J$27))),"F",""))</f>
        <v/>
      </c>
      <c r="AA186" s="44">
        <f>IF(OR($B186="",AA$167=""),"",IF(AND(NETWORKDAYS(AA$167,AA$167,'Feriados'!$F$7:$F$22)=1,OR(AND(AA$167&gt;='Mapa de férias'!$E$27,AA$167&lt;='Mapa de férias'!$F$27),AND(AA$167&gt;='Mapa de férias'!$G$27,AA$167&lt;='Mapa de férias'!$H$27),AND(AA$167&gt;='Mapa de férias'!$I$27,AA$167&lt;='Mapa de férias'!$J$27))),"F",""))</f>
        <v/>
      </c>
      <c r="AB186" s="44">
        <f>IF(OR($B186="",AB$167=""),"",IF(AND(NETWORKDAYS(AB$167,AB$167,'Feriados'!$F$7:$F$22)=1,OR(AND(AB$167&gt;='Mapa de férias'!$E$27,AB$167&lt;='Mapa de férias'!$F$27),AND(AB$167&gt;='Mapa de férias'!$G$27,AB$167&lt;='Mapa de férias'!$H$27),AND(AB$167&gt;='Mapa de férias'!$I$27,AB$167&lt;='Mapa de férias'!$J$27))),"F",""))</f>
        <v/>
      </c>
      <c r="AC186" s="44">
        <f>IF(OR($B186="",AC$167=""),"",IF(AND(NETWORKDAYS(AC$167,AC$167,'Feriados'!$F$7:$F$22)=1,OR(AND(AC$167&gt;='Mapa de férias'!$E$27,AC$167&lt;='Mapa de férias'!$F$27),AND(AC$167&gt;='Mapa de férias'!$G$27,AC$167&lt;='Mapa de férias'!$H$27),AND(AC$167&gt;='Mapa de férias'!$I$27,AC$167&lt;='Mapa de férias'!$J$27))),"F",""))</f>
        <v/>
      </c>
      <c r="AD186" s="44">
        <f>IF(OR($B186="",AD$167=""),"",IF(AND(NETWORKDAYS(AD$167,AD$167,'Feriados'!$F$7:$F$22)=1,OR(AND(AD$167&gt;='Mapa de férias'!$E$27,AD$167&lt;='Mapa de férias'!$F$27),AND(AD$167&gt;='Mapa de férias'!$G$27,AD$167&lt;='Mapa de férias'!$H$27),AND(AD$167&gt;='Mapa de férias'!$I$27,AD$167&lt;='Mapa de férias'!$J$27))),"F",""))</f>
        <v/>
      </c>
      <c r="AE186" s="44">
        <f>IF(OR($B186="",AE$167=""),"",IF(AND(NETWORKDAYS(AE$167,AE$167,'Feriados'!$F$7:$F$22)=1,OR(AND(AE$167&gt;='Mapa de férias'!$E$27,AE$167&lt;='Mapa de férias'!$F$27),AND(AE$167&gt;='Mapa de férias'!$G$27,AE$167&lt;='Mapa de férias'!$H$27),AND(AE$167&gt;='Mapa de férias'!$I$27,AE$167&lt;='Mapa de férias'!$J$27))),"F",""))</f>
        <v/>
      </c>
      <c r="AF186" s="44">
        <f>IF(OR($B186="",AF$167=""),"",IF(AND(NETWORKDAYS(AF$167,AF$167,'Feriados'!$F$7:$F$22)=1,OR(AND(AF$167&gt;='Mapa de férias'!$E$27,AF$167&lt;='Mapa de férias'!$F$27),AND(AF$167&gt;='Mapa de férias'!$G$27,AF$167&lt;='Mapa de férias'!$H$27),AND(AF$167&gt;='Mapa de férias'!$I$27,AF$167&lt;='Mapa de férias'!$J$27))),"F",""))</f>
        <v/>
      </c>
      <c r="AG186" s="44">
        <f>IF(OR($B186="",AG$167=""),"",IF(AND(NETWORKDAYS(AG$167,AG$167,'Feriados'!$F$7:$F$22)=1,OR(AND(AG$167&gt;='Mapa de férias'!$E$27,AG$167&lt;='Mapa de férias'!$F$27),AND(AG$167&gt;='Mapa de férias'!$G$27,AG$167&lt;='Mapa de férias'!$H$27),AND(AG$167&gt;='Mapa de férias'!$I$27,AG$167&lt;='Mapa de férias'!$J$27))),"F",""))</f>
        <v/>
      </c>
      <c r="AH186" s="45">
        <f>IF($B186="","",COUNTIF(C186:AG186,"F"))</f>
        <v/>
      </c>
    </row>
    <row r="187" ht="15" customHeight="1">
      <c r="A187" s="42" t="n">
        <v>19</v>
      </c>
      <c r="B187" s="43">
        <f>IF('Mapa de férias'!$B$28="","",'Mapa de férias'!$B$28)</f>
        <v/>
      </c>
      <c r="C187" s="44">
        <f>IF(OR($B187="",C$167=""),"",IF(AND(NETWORKDAYS(C$167,C$167,'Feriados'!$F$7:$F$22)=1,OR(AND(C$167&gt;='Mapa de férias'!$E$28,C$167&lt;='Mapa de férias'!$F$28),AND(C$167&gt;='Mapa de férias'!$G$28,C$167&lt;='Mapa de férias'!$H$28),AND(C$167&gt;='Mapa de férias'!$I$28,C$167&lt;='Mapa de férias'!$J$28))),"F",""))</f>
        <v/>
      </c>
      <c r="D187" s="44">
        <f>IF(OR($B187="",D$167=""),"",IF(AND(NETWORKDAYS(D$167,D$167,'Feriados'!$F$7:$F$22)=1,OR(AND(D$167&gt;='Mapa de férias'!$E$28,D$167&lt;='Mapa de férias'!$F$28),AND(D$167&gt;='Mapa de férias'!$G$28,D$167&lt;='Mapa de férias'!$H$28),AND(D$167&gt;='Mapa de férias'!$I$28,D$167&lt;='Mapa de férias'!$J$28))),"F",""))</f>
        <v/>
      </c>
      <c r="E187" s="44">
        <f>IF(OR($B187="",E$167=""),"",IF(AND(NETWORKDAYS(E$167,E$167,'Feriados'!$F$7:$F$22)=1,OR(AND(E$167&gt;='Mapa de férias'!$E$28,E$167&lt;='Mapa de férias'!$F$28),AND(E$167&gt;='Mapa de férias'!$G$28,E$167&lt;='Mapa de férias'!$H$28),AND(E$167&gt;='Mapa de férias'!$I$28,E$167&lt;='Mapa de férias'!$J$28))),"F",""))</f>
        <v/>
      </c>
      <c r="F187" s="44">
        <f>IF(OR($B187="",F$167=""),"",IF(AND(NETWORKDAYS(F$167,F$167,'Feriados'!$F$7:$F$22)=1,OR(AND(F$167&gt;='Mapa de férias'!$E$28,F$167&lt;='Mapa de férias'!$F$28),AND(F$167&gt;='Mapa de férias'!$G$28,F$167&lt;='Mapa de férias'!$H$28),AND(F$167&gt;='Mapa de férias'!$I$28,F$167&lt;='Mapa de férias'!$J$28))),"F",""))</f>
        <v/>
      </c>
      <c r="G187" s="44">
        <f>IF(OR($B187="",G$167=""),"",IF(AND(NETWORKDAYS(G$167,G$167,'Feriados'!$F$7:$F$22)=1,OR(AND(G$167&gt;='Mapa de férias'!$E$28,G$167&lt;='Mapa de férias'!$F$28),AND(G$167&gt;='Mapa de férias'!$G$28,G$167&lt;='Mapa de férias'!$H$28),AND(G$167&gt;='Mapa de férias'!$I$28,G$167&lt;='Mapa de férias'!$J$28))),"F",""))</f>
        <v/>
      </c>
      <c r="H187" s="44">
        <f>IF(OR($B187="",H$167=""),"",IF(AND(NETWORKDAYS(H$167,H$167,'Feriados'!$F$7:$F$22)=1,OR(AND(H$167&gt;='Mapa de férias'!$E$28,H$167&lt;='Mapa de férias'!$F$28),AND(H$167&gt;='Mapa de férias'!$G$28,H$167&lt;='Mapa de férias'!$H$28),AND(H$167&gt;='Mapa de férias'!$I$28,H$167&lt;='Mapa de férias'!$J$28))),"F",""))</f>
        <v/>
      </c>
      <c r="I187" s="44">
        <f>IF(OR($B187="",I$167=""),"",IF(AND(NETWORKDAYS(I$167,I$167,'Feriados'!$F$7:$F$22)=1,OR(AND(I$167&gt;='Mapa de férias'!$E$28,I$167&lt;='Mapa de férias'!$F$28),AND(I$167&gt;='Mapa de férias'!$G$28,I$167&lt;='Mapa de férias'!$H$28),AND(I$167&gt;='Mapa de férias'!$I$28,I$167&lt;='Mapa de férias'!$J$28))),"F",""))</f>
        <v/>
      </c>
      <c r="J187" s="44">
        <f>IF(OR($B187="",J$167=""),"",IF(AND(NETWORKDAYS(J$167,J$167,'Feriados'!$F$7:$F$22)=1,OR(AND(J$167&gt;='Mapa de férias'!$E$28,J$167&lt;='Mapa de férias'!$F$28),AND(J$167&gt;='Mapa de férias'!$G$28,J$167&lt;='Mapa de férias'!$H$28),AND(J$167&gt;='Mapa de férias'!$I$28,J$167&lt;='Mapa de férias'!$J$28))),"F",""))</f>
        <v/>
      </c>
      <c r="K187" s="44">
        <f>IF(OR($B187="",K$167=""),"",IF(AND(NETWORKDAYS(K$167,K$167,'Feriados'!$F$7:$F$22)=1,OR(AND(K$167&gt;='Mapa de férias'!$E$28,K$167&lt;='Mapa de férias'!$F$28),AND(K$167&gt;='Mapa de férias'!$G$28,K$167&lt;='Mapa de férias'!$H$28),AND(K$167&gt;='Mapa de férias'!$I$28,K$167&lt;='Mapa de férias'!$J$28))),"F",""))</f>
        <v/>
      </c>
      <c r="L187" s="44">
        <f>IF(OR($B187="",L$167=""),"",IF(AND(NETWORKDAYS(L$167,L$167,'Feriados'!$F$7:$F$22)=1,OR(AND(L$167&gt;='Mapa de férias'!$E$28,L$167&lt;='Mapa de férias'!$F$28),AND(L$167&gt;='Mapa de férias'!$G$28,L$167&lt;='Mapa de férias'!$H$28),AND(L$167&gt;='Mapa de férias'!$I$28,L$167&lt;='Mapa de férias'!$J$28))),"F",""))</f>
        <v/>
      </c>
      <c r="M187" s="44">
        <f>IF(OR($B187="",M$167=""),"",IF(AND(NETWORKDAYS(M$167,M$167,'Feriados'!$F$7:$F$22)=1,OR(AND(M$167&gt;='Mapa de férias'!$E$28,M$167&lt;='Mapa de férias'!$F$28),AND(M$167&gt;='Mapa de férias'!$G$28,M$167&lt;='Mapa de férias'!$H$28),AND(M$167&gt;='Mapa de férias'!$I$28,M$167&lt;='Mapa de férias'!$J$28))),"F",""))</f>
        <v/>
      </c>
      <c r="N187" s="44">
        <f>IF(OR($B187="",N$167=""),"",IF(AND(NETWORKDAYS(N$167,N$167,'Feriados'!$F$7:$F$22)=1,OR(AND(N$167&gt;='Mapa de férias'!$E$28,N$167&lt;='Mapa de férias'!$F$28),AND(N$167&gt;='Mapa de férias'!$G$28,N$167&lt;='Mapa de férias'!$H$28),AND(N$167&gt;='Mapa de férias'!$I$28,N$167&lt;='Mapa de férias'!$J$28))),"F",""))</f>
        <v/>
      </c>
      <c r="O187" s="44">
        <f>IF(OR($B187="",O$167=""),"",IF(AND(NETWORKDAYS(O$167,O$167,'Feriados'!$F$7:$F$22)=1,OR(AND(O$167&gt;='Mapa de férias'!$E$28,O$167&lt;='Mapa de férias'!$F$28),AND(O$167&gt;='Mapa de férias'!$G$28,O$167&lt;='Mapa de férias'!$H$28),AND(O$167&gt;='Mapa de férias'!$I$28,O$167&lt;='Mapa de férias'!$J$28))),"F",""))</f>
        <v/>
      </c>
      <c r="P187" s="44">
        <f>IF(OR($B187="",P$167=""),"",IF(AND(NETWORKDAYS(P$167,P$167,'Feriados'!$F$7:$F$22)=1,OR(AND(P$167&gt;='Mapa de férias'!$E$28,P$167&lt;='Mapa de férias'!$F$28),AND(P$167&gt;='Mapa de férias'!$G$28,P$167&lt;='Mapa de férias'!$H$28),AND(P$167&gt;='Mapa de férias'!$I$28,P$167&lt;='Mapa de férias'!$J$28))),"F",""))</f>
        <v/>
      </c>
      <c r="Q187" s="44">
        <f>IF(OR($B187="",Q$167=""),"",IF(AND(NETWORKDAYS(Q$167,Q$167,'Feriados'!$F$7:$F$22)=1,OR(AND(Q$167&gt;='Mapa de férias'!$E$28,Q$167&lt;='Mapa de férias'!$F$28),AND(Q$167&gt;='Mapa de férias'!$G$28,Q$167&lt;='Mapa de férias'!$H$28),AND(Q$167&gt;='Mapa de férias'!$I$28,Q$167&lt;='Mapa de férias'!$J$28))),"F",""))</f>
        <v/>
      </c>
      <c r="R187" s="44">
        <f>IF(OR($B187="",R$167=""),"",IF(AND(NETWORKDAYS(R$167,R$167,'Feriados'!$F$7:$F$22)=1,OR(AND(R$167&gt;='Mapa de férias'!$E$28,R$167&lt;='Mapa de férias'!$F$28),AND(R$167&gt;='Mapa de férias'!$G$28,R$167&lt;='Mapa de férias'!$H$28),AND(R$167&gt;='Mapa de férias'!$I$28,R$167&lt;='Mapa de férias'!$J$28))),"F",""))</f>
        <v/>
      </c>
      <c r="S187" s="44">
        <f>IF(OR($B187="",S$167=""),"",IF(AND(NETWORKDAYS(S$167,S$167,'Feriados'!$F$7:$F$22)=1,OR(AND(S$167&gt;='Mapa de férias'!$E$28,S$167&lt;='Mapa de férias'!$F$28),AND(S$167&gt;='Mapa de férias'!$G$28,S$167&lt;='Mapa de férias'!$H$28),AND(S$167&gt;='Mapa de férias'!$I$28,S$167&lt;='Mapa de férias'!$J$28))),"F",""))</f>
        <v/>
      </c>
      <c r="T187" s="44">
        <f>IF(OR($B187="",T$167=""),"",IF(AND(NETWORKDAYS(T$167,T$167,'Feriados'!$F$7:$F$22)=1,OR(AND(T$167&gt;='Mapa de férias'!$E$28,T$167&lt;='Mapa de férias'!$F$28),AND(T$167&gt;='Mapa de férias'!$G$28,T$167&lt;='Mapa de férias'!$H$28),AND(T$167&gt;='Mapa de férias'!$I$28,T$167&lt;='Mapa de férias'!$J$28))),"F",""))</f>
        <v/>
      </c>
      <c r="U187" s="44">
        <f>IF(OR($B187="",U$167=""),"",IF(AND(NETWORKDAYS(U$167,U$167,'Feriados'!$F$7:$F$22)=1,OR(AND(U$167&gt;='Mapa de férias'!$E$28,U$167&lt;='Mapa de férias'!$F$28),AND(U$167&gt;='Mapa de férias'!$G$28,U$167&lt;='Mapa de férias'!$H$28),AND(U$167&gt;='Mapa de férias'!$I$28,U$167&lt;='Mapa de férias'!$J$28))),"F",""))</f>
        <v/>
      </c>
      <c r="V187" s="44">
        <f>IF(OR($B187="",V$167=""),"",IF(AND(NETWORKDAYS(V$167,V$167,'Feriados'!$F$7:$F$22)=1,OR(AND(V$167&gt;='Mapa de férias'!$E$28,V$167&lt;='Mapa de férias'!$F$28),AND(V$167&gt;='Mapa de férias'!$G$28,V$167&lt;='Mapa de férias'!$H$28),AND(V$167&gt;='Mapa de férias'!$I$28,V$167&lt;='Mapa de férias'!$J$28))),"F",""))</f>
        <v/>
      </c>
      <c r="W187" s="44">
        <f>IF(OR($B187="",W$167=""),"",IF(AND(NETWORKDAYS(W$167,W$167,'Feriados'!$F$7:$F$22)=1,OR(AND(W$167&gt;='Mapa de férias'!$E$28,W$167&lt;='Mapa de férias'!$F$28),AND(W$167&gt;='Mapa de férias'!$G$28,W$167&lt;='Mapa de férias'!$H$28),AND(W$167&gt;='Mapa de férias'!$I$28,W$167&lt;='Mapa de férias'!$J$28))),"F",""))</f>
        <v/>
      </c>
      <c r="X187" s="44">
        <f>IF(OR($B187="",X$167=""),"",IF(AND(NETWORKDAYS(X$167,X$167,'Feriados'!$F$7:$F$22)=1,OR(AND(X$167&gt;='Mapa de férias'!$E$28,X$167&lt;='Mapa de férias'!$F$28),AND(X$167&gt;='Mapa de férias'!$G$28,X$167&lt;='Mapa de férias'!$H$28),AND(X$167&gt;='Mapa de férias'!$I$28,X$167&lt;='Mapa de férias'!$J$28))),"F",""))</f>
        <v/>
      </c>
      <c r="Y187" s="44">
        <f>IF(OR($B187="",Y$167=""),"",IF(AND(NETWORKDAYS(Y$167,Y$167,'Feriados'!$F$7:$F$22)=1,OR(AND(Y$167&gt;='Mapa de férias'!$E$28,Y$167&lt;='Mapa de férias'!$F$28),AND(Y$167&gt;='Mapa de férias'!$G$28,Y$167&lt;='Mapa de férias'!$H$28),AND(Y$167&gt;='Mapa de férias'!$I$28,Y$167&lt;='Mapa de férias'!$J$28))),"F",""))</f>
        <v/>
      </c>
      <c r="Z187" s="44">
        <f>IF(OR($B187="",Z$167=""),"",IF(AND(NETWORKDAYS(Z$167,Z$167,'Feriados'!$F$7:$F$22)=1,OR(AND(Z$167&gt;='Mapa de férias'!$E$28,Z$167&lt;='Mapa de férias'!$F$28),AND(Z$167&gt;='Mapa de férias'!$G$28,Z$167&lt;='Mapa de férias'!$H$28),AND(Z$167&gt;='Mapa de férias'!$I$28,Z$167&lt;='Mapa de férias'!$J$28))),"F",""))</f>
        <v/>
      </c>
      <c r="AA187" s="44">
        <f>IF(OR($B187="",AA$167=""),"",IF(AND(NETWORKDAYS(AA$167,AA$167,'Feriados'!$F$7:$F$22)=1,OR(AND(AA$167&gt;='Mapa de férias'!$E$28,AA$167&lt;='Mapa de férias'!$F$28),AND(AA$167&gt;='Mapa de férias'!$G$28,AA$167&lt;='Mapa de férias'!$H$28),AND(AA$167&gt;='Mapa de férias'!$I$28,AA$167&lt;='Mapa de férias'!$J$28))),"F",""))</f>
        <v/>
      </c>
      <c r="AB187" s="44">
        <f>IF(OR($B187="",AB$167=""),"",IF(AND(NETWORKDAYS(AB$167,AB$167,'Feriados'!$F$7:$F$22)=1,OR(AND(AB$167&gt;='Mapa de férias'!$E$28,AB$167&lt;='Mapa de férias'!$F$28),AND(AB$167&gt;='Mapa de férias'!$G$28,AB$167&lt;='Mapa de férias'!$H$28),AND(AB$167&gt;='Mapa de férias'!$I$28,AB$167&lt;='Mapa de férias'!$J$28))),"F",""))</f>
        <v/>
      </c>
      <c r="AC187" s="44">
        <f>IF(OR($B187="",AC$167=""),"",IF(AND(NETWORKDAYS(AC$167,AC$167,'Feriados'!$F$7:$F$22)=1,OR(AND(AC$167&gt;='Mapa de férias'!$E$28,AC$167&lt;='Mapa de férias'!$F$28),AND(AC$167&gt;='Mapa de férias'!$G$28,AC$167&lt;='Mapa de férias'!$H$28),AND(AC$167&gt;='Mapa de férias'!$I$28,AC$167&lt;='Mapa de férias'!$J$28))),"F",""))</f>
        <v/>
      </c>
      <c r="AD187" s="44">
        <f>IF(OR($B187="",AD$167=""),"",IF(AND(NETWORKDAYS(AD$167,AD$167,'Feriados'!$F$7:$F$22)=1,OR(AND(AD$167&gt;='Mapa de férias'!$E$28,AD$167&lt;='Mapa de férias'!$F$28),AND(AD$167&gt;='Mapa de férias'!$G$28,AD$167&lt;='Mapa de férias'!$H$28),AND(AD$167&gt;='Mapa de férias'!$I$28,AD$167&lt;='Mapa de férias'!$J$28))),"F",""))</f>
        <v/>
      </c>
      <c r="AE187" s="44">
        <f>IF(OR($B187="",AE$167=""),"",IF(AND(NETWORKDAYS(AE$167,AE$167,'Feriados'!$F$7:$F$22)=1,OR(AND(AE$167&gt;='Mapa de férias'!$E$28,AE$167&lt;='Mapa de férias'!$F$28),AND(AE$167&gt;='Mapa de férias'!$G$28,AE$167&lt;='Mapa de férias'!$H$28),AND(AE$167&gt;='Mapa de férias'!$I$28,AE$167&lt;='Mapa de férias'!$J$28))),"F",""))</f>
        <v/>
      </c>
      <c r="AF187" s="44">
        <f>IF(OR($B187="",AF$167=""),"",IF(AND(NETWORKDAYS(AF$167,AF$167,'Feriados'!$F$7:$F$22)=1,OR(AND(AF$167&gt;='Mapa de férias'!$E$28,AF$167&lt;='Mapa de férias'!$F$28),AND(AF$167&gt;='Mapa de férias'!$G$28,AF$167&lt;='Mapa de férias'!$H$28),AND(AF$167&gt;='Mapa de férias'!$I$28,AF$167&lt;='Mapa de férias'!$J$28))),"F",""))</f>
        <v/>
      </c>
      <c r="AG187" s="44">
        <f>IF(OR($B187="",AG$167=""),"",IF(AND(NETWORKDAYS(AG$167,AG$167,'Feriados'!$F$7:$F$22)=1,OR(AND(AG$167&gt;='Mapa de férias'!$E$28,AG$167&lt;='Mapa de férias'!$F$28),AND(AG$167&gt;='Mapa de férias'!$G$28,AG$167&lt;='Mapa de férias'!$H$28),AND(AG$167&gt;='Mapa de férias'!$I$28,AG$167&lt;='Mapa de férias'!$J$28))),"F",""))</f>
        <v/>
      </c>
      <c r="AH187" s="45">
        <f>IF($B187="","",COUNTIF(C187:AG187,"F"))</f>
        <v/>
      </c>
    </row>
    <row r="188" ht="15" customHeight="1">
      <c r="A188" s="42" t="n">
        <v>20</v>
      </c>
      <c r="B188" s="43">
        <f>IF('Mapa de férias'!$B$29="","",'Mapa de férias'!$B$29)</f>
        <v/>
      </c>
      <c r="C188" s="44">
        <f>IF(OR($B188="",C$167=""),"",IF(AND(NETWORKDAYS(C$167,C$167,'Feriados'!$F$7:$F$22)=1,OR(AND(C$167&gt;='Mapa de férias'!$E$29,C$167&lt;='Mapa de férias'!$F$29),AND(C$167&gt;='Mapa de férias'!$G$29,C$167&lt;='Mapa de férias'!$H$29),AND(C$167&gt;='Mapa de férias'!$I$29,C$167&lt;='Mapa de férias'!$J$29))),"F",""))</f>
        <v/>
      </c>
      <c r="D188" s="44">
        <f>IF(OR($B188="",D$167=""),"",IF(AND(NETWORKDAYS(D$167,D$167,'Feriados'!$F$7:$F$22)=1,OR(AND(D$167&gt;='Mapa de férias'!$E$29,D$167&lt;='Mapa de férias'!$F$29),AND(D$167&gt;='Mapa de férias'!$G$29,D$167&lt;='Mapa de férias'!$H$29),AND(D$167&gt;='Mapa de férias'!$I$29,D$167&lt;='Mapa de férias'!$J$29))),"F",""))</f>
        <v/>
      </c>
      <c r="E188" s="44">
        <f>IF(OR($B188="",E$167=""),"",IF(AND(NETWORKDAYS(E$167,E$167,'Feriados'!$F$7:$F$22)=1,OR(AND(E$167&gt;='Mapa de férias'!$E$29,E$167&lt;='Mapa de férias'!$F$29),AND(E$167&gt;='Mapa de férias'!$G$29,E$167&lt;='Mapa de férias'!$H$29),AND(E$167&gt;='Mapa de férias'!$I$29,E$167&lt;='Mapa de férias'!$J$29))),"F",""))</f>
        <v/>
      </c>
      <c r="F188" s="44">
        <f>IF(OR($B188="",F$167=""),"",IF(AND(NETWORKDAYS(F$167,F$167,'Feriados'!$F$7:$F$22)=1,OR(AND(F$167&gt;='Mapa de férias'!$E$29,F$167&lt;='Mapa de férias'!$F$29),AND(F$167&gt;='Mapa de férias'!$G$29,F$167&lt;='Mapa de férias'!$H$29),AND(F$167&gt;='Mapa de férias'!$I$29,F$167&lt;='Mapa de férias'!$J$29))),"F",""))</f>
        <v/>
      </c>
      <c r="G188" s="44">
        <f>IF(OR($B188="",G$167=""),"",IF(AND(NETWORKDAYS(G$167,G$167,'Feriados'!$F$7:$F$22)=1,OR(AND(G$167&gt;='Mapa de férias'!$E$29,G$167&lt;='Mapa de férias'!$F$29),AND(G$167&gt;='Mapa de férias'!$G$29,G$167&lt;='Mapa de férias'!$H$29),AND(G$167&gt;='Mapa de férias'!$I$29,G$167&lt;='Mapa de férias'!$J$29))),"F",""))</f>
        <v/>
      </c>
      <c r="H188" s="44">
        <f>IF(OR($B188="",H$167=""),"",IF(AND(NETWORKDAYS(H$167,H$167,'Feriados'!$F$7:$F$22)=1,OR(AND(H$167&gt;='Mapa de férias'!$E$29,H$167&lt;='Mapa de férias'!$F$29),AND(H$167&gt;='Mapa de férias'!$G$29,H$167&lt;='Mapa de férias'!$H$29),AND(H$167&gt;='Mapa de férias'!$I$29,H$167&lt;='Mapa de férias'!$J$29))),"F",""))</f>
        <v/>
      </c>
      <c r="I188" s="44">
        <f>IF(OR($B188="",I$167=""),"",IF(AND(NETWORKDAYS(I$167,I$167,'Feriados'!$F$7:$F$22)=1,OR(AND(I$167&gt;='Mapa de férias'!$E$29,I$167&lt;='Mapa de férias'!$F$29),AND(I$167&gt;='Mapa de férias'!$G$29,I$167&lt;='Mapa de férias'!$H$29),AND(I$167&gt;='Mapa de férias'!$I$29,I$167&lt;='Mapa de férias'!$J$29))),"F",""))</f>
        <v/>
      </c>
      <c r="J188" s="44">
        <f>IF(OR($B188="",J$167=""),"",IF(AND(NETWORKDAYS(J$167,J$167,'Feriados'!$F$7:$F$22)=1,OR(AND(J$167&gt;='Mapa de férias'!$E$29,J$167&lt;='Mapa de férias'!$F$29),AND(J$167&gt;='Mapa de férias'!$G$29,J$167&lt;='Mapa de férias'!$H$29),AND(J$167&gt;='Mapa de férias'!$I$29,J$167&lt;='Mapa de férias'!$J$29))),"F",""))</f>
        <v/>
      </c>
      <c r="K188" s="44">
        <f>IF(OR($B188="",K$167=""),"",IF(AND(NETWORKDAYS(K$167,K$167,'Feriados'!$F$7:$F$22)=1,OR(AND(K$167&gt;='Mapa de férias'!$E$29,K$167&lt;='Mapa de férias'!$F$29),AND(K$167&gt;='Mapa de férias'!$G$29,K$167&lt;='Mapa de férias'!$H$29),AND(K$167&gt;='Mapa de férias'!$I$29,K$167&lt;='Mapa de férias'!$J$29))),"F",""))</f>
        <v/>
      </c>
      <c r="L188" s="44">
        <f>IF(OR($B188="",L$167=""),"",IF(AND(NETWORKDAYS(L$167,L$167,'Feriados'!$F$7:$F$22)=1,OR(AND(L$167&gt;='Mapa de férias'!$E$29,L$167&lt;='Mapa de férias'!$F$29),AND(L$167&gt;='Mapa de férias'!$G$29,L$167&lt;='Mapa de férias'!$H$29),AND(L$167&gt;='Mapa de férias'!$I$29,L$167&lt;='Mapa de férias'!$J$29))),"F",""))</f>
        <v/>
      </c>
      <c r="M188" s="44">
        <f>IF(OR($B188="",M$167=""),"",IF(AND(NETWORKDAYS(M$167,M$167,'Feriados'!$F$7:$F$22)=1,OR(AND(M$167&gt;='Mapa de férias'!$E$29,M$167&lt;='Mapa de férias'!$F$29),AND(M$167&gt;='Mapa de férias'!$G$29,M$167&lt;='Mapa de férias'!$H$29),AND(M$167&gt;='Mapa de férias'!$I$29,M$167&lt;='Mapa de férias'!$J$29))),"F",""))</f>
        <v/>
      </c>
      <c r="N188" s="44">
        <f>IF(OR($B188="",N$167=""),"",IF(AND(NETWORKDAYS(N$167,N$167,'Feriados'!$F$7:$F$22)=1,OR(AND(N$167&gt;='Mapa de férias'!$E$29,N$167&lt;='Mapa de férias'!$F$29),AND(N$167&gt;='Mapa de férias'!$G$29,N$167&lt;='Mapa de férias'!$H$29),AND(N$167&gt;='Mapa de férias'!$I$29,N$167&lt;='Mapa de férias'!$J$29))),"F",""))</f>
        <v/>
      </c>
      <c r="O188" s="44">
        <f>IF(OR($B188="",O$167=""),"",IF(AND(NETWORKDAYS(O$167,O$167,'Feriados'!$F$7:$F$22)=1,OR(AND(O$167&gt;='Mapa de férias'!$E$29,O$167&lt;='Mapa de férias'!$F$29),AND(O$167&gt;='Mapa de férias'!$G$29,O$167&lt;='Mapa de férias'!$H$29),AND(O$167&gt;='Mapa de férias'!$I$29,O$167&lt;='Mapa de férias'!$J$29))),"F",""))</f>
        <v/>
      </c>
      <c r="P188" s="44">
        <f>IF(OR($B188="",P$167=""),"",IF(AND(NETWORKDAYS(P$167,P$167,'Feriados'!$F$7:$F$22)=1,OR(AND(P$167&gt;='Mapa de férias'!$E$29,P$167&lt;='Mapa de férias'!$F$29),AND(P$167&gt;='Mapa de férias'!$G$29,P$167&lt;='Mapa de férias'!$H$29),AND(P$167&gt;='Mapa de férias'!$I$29,P$167&lt;='Mapa de férias'!$J$29))),"F",""))</f>
        <v/>
      </c>
      <c r="Q188" s="44">
        <f>IF(OR($B188="",Q$167=""),"",IF(AND(NETWORKDAYS(Q$167,Q$167,'Feriados'!$F$7:$F$22)=1,OR(AND(Q$167&gt;='Mapa de férias'!$E$29,Q$167&lt;='Mapa de férias'!$F$29),AND(Q$167&gt;='Mapa de férias'!$G$29,Q$167&lt;='Mapa de férias'!$H$29),AND(Q$167&gt;='Mapa de férias'!$I$29,Q$167&lt;='Mapa de férias'!$J$29))),"F",""))</f>
        <v/>
      </c>
      <c r="R188" s="44">
        <f>IF(OR($B188="",R$167=""),"",IF(AND(NETWORKDAYS(R$167,R$167,'Feriados'!$F$7:$F$22)=1,OR(AND(R$167&gt;='Mapa de férias'!$E$29,R$167&lt;='Mapa de férias'!$F$29),AND(R$167&gt;='Mapa de férias'!$G$29,R$167&lt;='Mapa de férias'!$H$29),AND(R$167&gt;='Mapa de férias'!$I$29,R$167&lt;='Mapa de férias'!$J$29))),"F",""))</f>
        <v/>
      </c>
      <c r="S188" s="44">
        <f>IF(OR($B188="",S$167=""),"",IF(AND(NETWORKDAYS(S$167,S$167,'Feriados'!$F$7:$F$22)=1,OR(AND(S$167&gt;='Mapa de férias'!$E$29,S$167&lt;='Mapa de férias'!$F$29),AND(S$167&gt;='Mapa de férias'!$G$29,S$167&lt;='Mapa de férias'!$H$29),AND(S$167&gt;='Mapa de férias'!$I$29,S$167&lt;='Mapa de férias'!$J$29))),"F",""))</f>
        <v/>
      </c>
      <c r="T188" s="44">
        <f>IF(OR($B188="",T$167=""),"",IF(AND(NETWORKDAYS(T$167,T$167,'Feriados'!$F$7:$F$22)=1,OR(AND(T$167&gt;='Mapa de férias'!$E$29,T$167&lt;='Mapa de férias'!$F$29),AND(T$167&gt;='Mapa de férias'!$G$29,T$167&lt;='Mapa de férias'!$H$29),AND(T$167&gt;='Mapa de férias'!$I$29,T$167&lt;='Mapa de férias'!$J$29))),"F",""))</f>
        <v/>
      </c>
      <c r="U188" s="44">
        <f>IF(OR($B188="",U$167=""),"",IF(AND(NETWORKDAYS(U$167,U$167,'Feriados'!$F$7:$F$22)=1,OR(AND(U$167&gt;='Mapa de férias'!$E$29,U$167&lt;='Mapa de férias'!$F$29),AND(U$167&gt;='Mapa de férias'!$G$29,U$167&lt;='Mapa de férias'!$H$29),AND(U$167&gt;='Mapa de férias'!$I$29,U$167&lt;='Mapa de férias'!$J$29))),"F",""))</f>
        <v/>
      </c>
      <c r="V188" s="44">
        <f>IF(OR($B188="",V$167=""),"",IF(AND(NETWORKDAYS(V$167,V$167,'Feriados'!$F$7:$F$22)=1,OR(AND(V$167&gt;='Mapa de férias'!$E$29,V$167&lt;='Mapa de férias'!$F$29),AND(V$167&gt;='Mapa de férias'!$G$29,V$167&lt;='Mapa de férias'!$H$29),AND(V$167&gt;='Mapa de férias'!$I$29,V$167&lt;='Mapa de férias'!$J$29))),"F",""))</f>
        <v/>
      </c>
      <c r="W188" s="44">
        <f>IF(OR($B188="",W$167=""),"",IF(AND(NETWORKDAYS(W$167,W$167,'Feriados'!$F$7:$F$22)=1,OR(AND(W$167&gt;='Mapa de férias'!$E$29,W$167&lt;='Mapa de férias'!$F$29),AND(W$167&gt;='Mapa de férias'!$G$29,W$167&lt;='Mapa de férias'!$H$29),AND(W$167&gt;='Mapa de férias'!$I$29,W$167&lt;='Mapa de férias'!$J$29))),"F",""))</f>
        <v/>
      </c>
      <c r="X188" s="44">
        <f>IF(OR($B188="",X$167=""),"",IF(AND(NETWORKDAYS(X$167,X$167,'Feriados'!$F$7:$F$22)=1,OR(AND(X$167&gt;='Mapa de férias'!$E$29,X$167&lt;='Mapa de férias'!$F$29),AND(X$167&gt;='Mapa de férias'!$G$29,X$167&lt;='Mapa de férias'!$H$29),AND(X$167&gt;='Mapa de férias'!$I$29,X$167&lt;='Mapa de férias'!$J$29))),"F",""))</f>
        <v/>
      </c>
      <c r="Y188" s="44">
        <f>IF(OR($B188="",Y$167=""),"",IF(AND(NETWORKDAYS(Y$167,Y$167,'Feriados'!$F$7:$F$22)=1,OR(AND(Y$167&gt;='Mapa de férias'!$E$29,Y$167&lt;='Mapa de férias'!$F$29),AND(Y$167&gt;='Mapa de férias'!$G$29,Y$167&lt;='Mapa de férias'!$H$29),AND(Y$167&gt;='Mapa de férias'!$I$29,Y$167&lt;='Mapa de férias'!$J$29))),"F",""))</f>
        <v/>
      </c>
      <c r="Z188" s="44">
        <f>IF(OR($B188="",Z$167=""),"",IF(AND(NETWORKDAYS(Z$167,Z$167,'Feriados'!$F$7:$F$22)=1,OR(AND(Z$167&gt;='Mapa de férias'!$E$29,Z$167&lt;='Mapa de férias'!$F$29),AND(Z$167&gt;='Mapa de férias'!$G$29,Z$167&lt;='Mapa de férias'!$H$29),AND(Z$167&gt;='Mapa de férias'!$I$29,Z$167&lt;='Mapa de férias'!$J$29))),"F",""))</f>
        <v/>
      </c>
      <c r="AA188" s="44">
        <f>IF(OR($B188="",AA$167=""),"",IF(AND(NETWORKDAYS(AA$167,AA$167,'Feriados'!$F$7:$F$22)=1,OR(AND(AA$167&gt;='Mapa de férias'!$E$29,AA$167&lt;='Mapa de férias'!$F$29),AND(AA$167&gt;='Mapa de férias'!$G$29,AA$167&lt;='Mapa de férias'!$H$29),AND(AA$167&gt;='Mapa de férias'!$I$29,AA$167&lt;='Mapa de férias'!$J$29))),"F",""))</f>
        <v/>
      </c>
      <c r="AB188" s="44">
        <f>IF(OR($B188="",AB$167=""),"",IF(AND(NETWORKDAYS(AB$167,AB$167,'Feriados'!$F$7:$F$22)=1,OR(AND(AB$167&gt;='Mapa de férias'!$E$29,AB$167&lt;='Mapa de férias'!$F$29),AND(AB$167&gt;='Mapa de férias'!$G$29,AB$167&lt;='Mapa de férias'!$H$29),AND(AB$167&gt;='Mapa de férias'!$I$29,AB$167&lt;='Mapa de férias'!$J$29))),"F",""))</f>
        <v/>
      </c>
      <c r="AC188" s="44">
        <f>IF(OR($B188="",AC$167=""),"",IF(AND(NETWORKDAYS(AC$167,AC$167,'Feriados'!$F$7:$F$22)=1,OR(AND(AC$167&gt;='Mapa de férias'!$E$29,AC$167&lt;='Mapa de férias'!$F$29),AND(AC$167&gt;='Mapa de férias'!$G$29,AC$167&lt;='Mapa de férias'!$H$29),AND(AC$167&gt;='Mapa de férias'!$I$29,AC$167&lt;='Mapa de férias'!$J$29))),"F",""))</f>
        <v/>
      </c>
      <c r="AD188" s="44">
        <f>IF(OR($B188="",AD$167=""),"",IF(AND(NETWORKDAYS(AD$167,AD$167,'Feriados'!$F$7:$F$22)=1,OR(AND(AD$167&gt;='Mapa de férias'!$E$29,AD$167&lt;='Mapa de férias'!$F$29),AND(AD$167&gt;='Mapa de férias'!$G$29,AD$167&lt;='Mapa de férias'!$H$29),AND(AD$167&gt;='Mapa de férias'!$I$29,AD$167&lt;='Mapa de férias'!$J$29))),"F",""))</f>
        <v/>
      </c>
      <c r="AE188" s="44">
        <f>IF(OR($B188="",AE$167=""),"",IF(AND(NETWORKDAYS(AE$167,AE$167,'Feriados'!$F$7:$F$22)=1,OR(AND(AE$167&gt;='Mapa de férias'!$E$29,AE$167&lt;='Mapa de férias'!$F$29),AND(AE$167&gt;='Mapa de férias'!$G$29,AE$167&lt;='Mapa de férias'!$H$29),AND(AE$167&gt;='Mapa de férias'!$I$29,AE$167&lt;='Mapa de férias'!$J$29))),"F",""))</f>
        <v/>
      </c>
      <c r="AF188" s="44">
        <f>IF(OR($B188="",AF$167=""),"",IF(AND(NETWORKDAYS(AF$167,AF$167,'Feriados'!$F$7:$F$22)=1,OR(AND(AF$167&gt;='Mapa de férias'!$E$29,AF$167&lt;='Mapa de férias'!$F$29),AND(AF$167&gt;='Mapa de férias'!$G$29,AF$167&lt;='Mapa de férias'!$H$29),AND(AF$167&gt;='Mapa de férias'!$I$29,AF$167&lt;='Mapa de férias'!$J$29))),"F",""))</f>
        <v/>
      </c>
      <c r="AG188" s="44">
        <f>IF(OR($B188="",AG$167=""),"",IF(AND(NETWORKDAYS(AG$167,AG$167,'Feriados'!$F$7:$F$22)=1,OR(AND(AG$167&gt;='Mapa de férias'!$E$29,AG$167&lt;='Mapa de férias'!$F$29),AND(AG$167&gt;='Mapa de férias'!$G$29,AG$167&lt;='Mapa de férias'!$H$29),AND(AG$167&gt;='Mapa de férias'!$I$29,AG$167&lt;='Mapa de férias'!$J$29))),"F",""))</f>
        <v/>
      </c>
      <c r="AH188" s="45">
        <f>IF($B188="","",COUNTIF(C188:AG188,"F"))</f>
        <v/>
      </c>
    </row>
    <row r="189" ht="10" customHeight="1"/>
    <row r="190" ht="17" customHeight="1">
      <c r="A190" s="37">
        <f>DATE('Mapa de férias'!$C$6,9,1)</f>
        <v/>
      </c>
      <c r="C190" s="38">
        <f>IF(1&gt;DAY(DATE('Mapa de férias'!$C$6,9+1,0)),"",DATE('Mapa de férias'!$C$6,9,1))</f>
        <v/>
      </c>
      <c r="D190" s="38">
        <f>IF(2&gt;DAY(DATE('Mapa de férias'!$C$6,9+1,0)),"",DATE('Mapa de férias'!$C$6,9,2))</f>
        <v/>
      </c>
      <c r="E190" s="38">
        <f>IF(3&gt;DAY(DATE('Mapa de férias'!$C$6,9+1,0)),"",DATE('Mapa de férias'!$C$6,9,3))</f>
        <v/>
      </c>
      <c r="F190" s="38">
        <f>IF(4&gt;DAY(DATE('Mapa de férias'!$C$6,9+1,0)),"",DATE('Mapa de férias'!$C$6,9,4))</f>
        <v/>
      </c>
      <c r="G190" s="38">
        <f>IF(5&gt;DAY(DATE('Mapa de férias'!$C$6,9+1,0)),"",DATE('Mapa de férias'!$C$6,9,5))</f>
        <v/>
      </c>
      <c r="H190" s="38">
        <f>IF(6&gt;DAY(DATE('Mapa de férias'!$C$6,9+1,0)),"",DATE('Mapa de férias'!$C$6,9,6))</f>
        <v/>
      </c>
      <c r="I190" s="38">
        <f>IF(7&gt;DAY(DATE('Mapa de férias'!$C$6,9+1,0)),"",DATE('Mapa de férias'!$C$6,9,7))</f>
        <v/>
      </c>
      <c r="J190" s="38">
        <f>IF(8&gt;DAY(DATE('Mapa de férias'!$C$6,9+1,0)),"",DATE('Mapa de férias'!$C$6,9,8))</f>
        <v/>
      </c>
      <c r="K190" s="38">
        <f>IF(9&gt;DAY(DATE('Mapa de férias'!$C$6,9+1,0)),"",DATE('Mapa de férias'!$C$6,9,9))</f>
        <v/>
      </c>
      <c r="L190" s="38">
        <f>IF(10&gt;DAY(DATE('Mapa de férias'!$C$6,9+1,0)),"",DATE('Mapa de férias'!$C$6,9,10))</f>
        <v/>
      </c>
      <c r="M190" s="38">
        <f>IF(11&gt;DAY(DATE('Mapa de férias'!$C$6,9+1,0)),"",DATE('Mapa de férias'!$C$6,9,11))</f>
        <v/>
      </c>
      <c r="N190" s="38">
        <f>IF(12&gt;DAY(DATE('Mapa de férias'!$C$6,9+1,0)),"",DATE('Mapa de férias'!$C$6,9,12))</f>
        <v/>
      </c>
      <c r="O190" s="38">
        <f>IF(13&gt;DAY(DATE('Mapa de férias'!$C$6,9+1,0)),"",DATE('Mapa de férias'!$C$6,9,13))</f>
        <v/>
      </c>
      <c r="P190" s="38">
        <f>IF(14&gt;DAY(DATE('Mapa de férias'!$C$6,9+1,0)),"",DATE('Mapa de férias'!$C$6,9,14))</f>
        <v/>
      </c>
      <c r="Q190" s="38">
        <f>IF(15&gt;DAY(DATE('Mapa de férias'!$C$6,9+1,0)),"",DATE('Mapa de férias'!$C$6,9,15))</f>
        <v/>
      </c>
      <c r="R190" s="38">
        <f>IF(16&gt;DAY(DATE('Mapa de férias'!$C$6,9+1,0)),"",DATE('Mapa de férias'!$C$6,9,16))</f>
        <v/>
      </c>
      <c r="S190" s="38">
        <f>IF(17&gt;DAY(DATE('Mapa de férias'!$C$6,9+1,0)),"",DATE('Mapa de férias'!$C$6,9,17))</f>
        <v/>
      </c>
      <c r="T190" s="38">
        <f>IF(18&gt;DAY(DATE('Mapa de férias'!$C$6,9+1,0)),"",DATE('Mapa de férias'!$C$6,9,18))</f>
        <v/>
      </c>
      <c r="U190" s="38">
        <f>IF(19&gt;DAY(DATE('Mapa de férias'!$C$6,9+1,0)),"",DATE('Mapa de férias'!$C$6,9,19))</f>
        <v/>
      </c>
      <c r="V190" s="38">
        <f>IF(20&gt;DAY(DATE('Mapa de férias'!$C$6,9+1,0)),"",DATE('Mapa de férias'!$C$6,9,20))</f>
        <v/>
      </c>
      <c r="W190" s="38">
        <f>IF(21&gt;DAY(DATE('Mapa de férias'!$C$6,9+1,0)),"",DATE('Mapa de férias'!$C$6,9,21))</f>
        <v/>
      </c>
      <c r="X190" s="38">
        <f>IF(22&gt;DAY(DATE('Mapa de férias'!$C$6,9+1,0)),"",DATE('Mapa de férias'!$C$6,9,22))</f>
        <v/>
      </c>
      <c r="Y190" s="38">
        <f>IF(23&gt;DAY(DATE('Mapa de férias'!$C$6,9+1,0)),"",DATE('Mapa de férias'!$C$6,9,23))</f>
        <v/>
      </c>
      <c r="Z190" s="38">
        <f>IF(24&gt;DAY(DATE('Mapa de férias'!$C$6,9+1,0)),"",DATE('Mapa de férias'!$C$6,9,24))</f>
        <v/>
      </c>
      <c r="AA190" s="38">
        <f>IF(25&gt;DAY(DATE('Mapa de férias'!$C$6,9+1,0)),"",DATE('Mapa de férias'!$C$6,9,25))</f>
        <v/>
      </c>
      <c r="AB190" s="38">
        <f>IF(26&gt;DAY(DATE('Mapa de férias'!$C$6,9+1,0)),"",DATE('Mapa de férias'!$C$6,9,26))</f>
        <v/>
      </c>
      <c r="AC190" s="38">
        <f>IF(27&gt;DAY(DATE('Mapa de férias'!$C$6,9+1,0)),"",DATE('Mapa de férias'!$C$6,9,27))</f>
        <v/>
      </c>
      <c r="AD190" s="38">
        <f>IF(28&gt;DAY(DATE('Mapa de férias'!$C$6,9+1,0)),"",DATE('Mapa de férias'!$C$6,9,28))</f>
        <v/>
      </c>
      <c r="AE190" s="38">
        <f>IF(29&gt;DAY(DATE('Mapa de férias'!$C$6,9+1,0)),"",DATE('Mapa de férias'!$C$6,9,29))</f>
        <v/>
      </c>
      <c r="AF190" s="38">
        <f>IF(30&gt;DAY(DATE('Mapa de férias'!$C$6,9+1,0)),"",DATE('Mapa de férias'!$C$6,9,30))</f>
        <v/>
      </c>
      <c r="AG190" s="38">
        <f>IF(31&gt;DAY(DATE('Mapa de férias'!$C$6,9+1,0)),"",DATE('Mapa de férias'!$C$6,9,31))</f>
        <v/>
      </c>
      <c r="AH190" s="39" t="inlineStr">
        <is>
          <t>Dias</t>
        </is>
      </c>
    </row>
    <row r="191" ht="12" customHeight="1">
      <c r="C191" s="40">
        <f>IF(C190="","",C190)</f>
        <v/>
      </c>
      <c r="D191" s="40">
        <f>IF(D190="","",D190)</f>
        <v/>
      </c>
      <c r="E191" s="40">
        <f>IF(E190="","",E190)</f>
        <v/>
      </c>
      <c r="F191" s="40">
        <f>IF(F190="","",F190)</f>
        <v/>
      </c>
      <c r="G191" s="40">
        <f>IF(G190="","",G190)</f>
        <v/>
      </c>
      <c r="H191" s="40">
        <f>IF(H190="","",H190)</f>
        <v/>
      </c>
      <c r="I191" s="40">
        <f>IF(I190="","",I190)</f>
        <v/>
      </c>
      <c r="J191" s="40">
        <f>IF(J190="","",J190)</f>
        <v/>
      </c>
      <c r="K191" s="40">
        <f>IF(K190="","",K190)</f>
        <v/>
      </c>
      <c r="L191" s="40">
        <f>IF(L190="","",L190)</f>
        <v/>
      </c>
      <c r="M191" s="40">
        <f>IF(M190="","",M190)</f>
        <v/>
      </c>
      <c r="N191" s="40">
        <f>IF(N190="","",N190)</f>
        <v/>
      </c>
      <c r="O191" s="40">
        <f>IF(O190="","",O190)</f>
        <v/>
      </c>
      <c r="P191" s="40">
        <f>IF(P190="","",P190)</f>
        <v/>
      </c>
      <c r="Q191" s="40">
        <f>IF(Q190="","",Q190)</f>
        <v/>
      </c>
      <c r="R191" s="40">
        <f>IF(R190="","",R190)</f>
        <v/>
      </c>
      <c r="S191" s="40">
        <f>IF(S190="","",S190)</f>
        <v/>
      </c>
      <c r="T191" s="40">
        <f>IF(T190="","",T190)</f>
        <v/>
      </c>
      <c r="U191" s="40">
        <f>IF(U190="","",U190)</f>
        <v/>
      </c>
      <c r="V191" s="40">
        <f>IF(V190="","",V190)</f>
        <v/>
      </c>
      <c r="W191" s="40">
        <f>IF(W190="","",W190)</f>
        <v/>
      </c>
      <c r="X191" s="40">
        <f>IF(X190="","",X190)</f>
        <v/>
      </c>
      <c r="Y191" s="40">
        <f>IF(Y190="","",Y190)</f>
        <v/>
      </c>
      <c r="Z191" s="40">
        <f>IF(Z190="","",Z190)</f>
        <v/>
      </c>
      <c r="AA191" s="40">
        <f>IF(AA190="","",AA190)</f>
        <v/>
      </c>
      <c r="AB191" s="40">
        <f>IF(AB190="","",AB190)</f>
        <v/>
      </c>
      <c r="AC191" s="40">
        <f>IF(AC190="","",AC190)</f>
        <v/>
      </c>
      <c r="AD191" s="40">
        <f>IF(AD190="","",AD190)</f>
        <v/>
      </c>
      <c r="AE191" s="40">
        <f>IF(AE190="","",AE190)</f>
        <v/>
      </c>
      <c r="AF191" s="40">
        <f>IF(AF190="","",AF190)</f>
        <v/>
      </c>
      <c r="AG191" s="40">
        <f>IF(AG190="","",AG190)</f>
        <v/>
      </c>
      <c r="AH191" s="41" t="n"/>
    </row>
    <row r="192" ht="15" customHeight="1">
      <c r="A192" s="42" t="n">
        <v>1</v>
      </c>
      <c r="B192" s="43">
        <f>IF('Mapa de férias'!$B$10="","",'Mapa de férias'!$B$10)</f>
        <v/>
      </c>
      <c r="C192" s="44">
        <f>IF(OR($B192="",C$190=""),"",IF(AND(NETWORKDAYS(C$190,C$190,'Feriados'!$F$7:$F$22)=1,OR(AND(C$190&gt;='Mapa de férias'!$E$10,C$190&lt;='Mapa de férias'!$F$10),AND(C$190&gt;='Mapa de férias'!$G$10,C$190&lt;='Mapa de férias'!$H$10),AND(C$190&gt;='Mapa de férias'!$I$10,C$190&lt;='Mapa de férias'!$J$10))),"F",""))</f>
        <v/>
      </c>
      <c r="D192" s="44">
        <f>IF(OR($B192="",D$190=""),"",IF(AND(NETWORKDAYS(D$190,D$190,'Feriados'!$F$7:$F$22)=1,OR(AND(D$190&gt;='Mapa de férias'!$E$10,D$190&lt;='Mapa de férias'!$F$10),AND(D$190&gt;='Mapa de férias'!$G$10,D$190&lt;='Mapa de férias'!$H$10),AND(D$190&gt;='Mapa de férias'!$I$10,D$190&lt;='Mapa de férias'!$J$10))),"F",""))</f>
        <v/>
      </c>
      <c r="E192" s="44">
        <f>IF(OR($B192="",E$190=""),"",IF(AND(NETWORKDAYS(E$190,E$190,'Feriados'!$F$7:$F$22)=1,OR(AND(E$190&gt;='Mapa de férias'!$E$10,E$190&lt;='Mapa de férias'!$F$10),AND(E$190&gt;='Mapa de férias'!$G$10,E$190&lt;='Mapa de férias'!$H$10),AND(E$190&gt;='Mapa de férias'!$I$10,E$190&lt;='Mapa de férias'!$J$10))),"F",""))</f>
        <v/>
      </c>
      <c r="F192" s="44">
        <f>IF(OR($B192="",F$190=""),"",IF(AND(NETWORKDAYS(F$190,F$190,'Feriados'!$F$7:$F$22)=1,OR(AND(F$190&gt;='Mapa de férias'!$E$10,F$190&lt;='Mapa de férias'!$F$10),AND(F$190&gt;='Mapa de férias'!$G$10,F$190&lt;='Mapa de férias'!$H$10),AND(F$190&gt;='Mapa de férias'!$I$10,F$190&lt;='Mapa de férias'!$J$10))),"F",""))</f>
        <v/>
      </c>
      <c r="G192" s="44">
        <f>IF(OR($B192="",G$190=""),"",IF(AND(NETWORKDAYS(G$190,G$190,'Feriados'!$F$7:$F$22)=1,OR(AND(G$190&gt;='Mapa de férias'!$E$10,G$190&lt;='Mapa de férias'!$F$10),AND(G$190&gt;='Mapa de férias'!$G$10,G$190&lt;='Mapa de férias'!$H$10),AND(G$190&gt;='Mapa de férias'!$I$10,G$190&lt;='Mapa de férias'!$J$10))),"F",""))</f>
        <v/>
      </c>
      <c r="H192" s="44">
        <f>IF(OR($B192="",H$190=""),"",IF(AND(NETWORKDAYS(H$190,H$190,'Feriados'!$F$7:$F$22)=1,OR(AND(H$190&gt;='Mapa de férias'!$E$10,H$190&lt;='Mapa de férias'!$F$10),AND(H$190&gt;='Mapa de férias'!$G$10,H$190&lt;='Mapa de férias'!$H$10),AND(H$190&gt;='Mapa de férias'!$I$10,H$190&lt;='Mapa de férias'!$J$10))),"F",""))</f>
        <v/>
      </c>
      <c r="I192" s="44">
        <f>IF(OR($B192="",I$190=""),"",IF(AND(NETWORKDAYS(I$190,I$190,'Feriados'!$F$7:$F$22)=1,OR(AND(I$190&gt;='Mapa de férias'!$E$10,I$190&lt;='Mapa de férias'!$F$10),AND(I$190&gt;='Mapa de férias'!$G$10,I$190&lt;='Mapa de férias'!$H$10),AND(I$190&gt;='Mapa de férias'!$I$10,I$190&lt;='Mapa de férias'!$J$10))),"F",""))</f>
        <v/>
      </c>
      <c r="J192" s="44">
        <f>IF(OR($B192="",J$190=""),"",IF(AND(NETWORKDAYS(J$190,J$190,'Feriados'!$F$7:$F$22)=1,OR(AND(J$190&gt;='Mapa de férias'!$E$10,J$190&lt;='Mapa de férias'!$F$10),AND(J$190&gt;='Mapa de férias'!$G$10,J$190&lt;='Mapa de férias'!$H$10),AND(J$190&gt;='Mapa de férias'!$I$10,J$190&lt;='Mapa de férias'!$J$10))),"F",""))</f>
        <v/>
      </c>
      <c r="K192" s="44">
        <f>IF(OR($B192="",K$190=""),"",IF(AND(NETWORKDAYS(K$190,K$190,'Feriados'!$F$7:$F$22)=1,OR(AND(K$190&gt;='Mapa de férias'!$E$10,K$190&lt;='Mapa de férias'!$F$10),AND(K$190&gt;='Mapa de férias'!$G$10,K$190&lt;='Mapa de férias'!$H$10),AND(K$190&gt;='Mapa de férias'!$I$10,K$190&lt;='Mapa de férias'!$J$10))),"F",""))</f>
        <v/>
      </c>
      <c r="L192" s="44">
        <f>IF(OR($B192="",L$190=""),"",IF(AND(NETWORKDAYS(L$190,L$190,'Feriados'!$F$7:$F$22)=1,OR(AND(L$190&gt;='Mapa de férias'!$E$10,L$190&lt;='Mapa de férias'!$F$10),AND(L$190&gt;='Mapa de férias'!$G$10,L$190&lt;='Mapa de férias'!$H$10),AND(L$190&gt;='Mapa de férias'!$I$10,L$190&lt;='Mapa de férias'!$J$10))),"F",""))</f>
        <v/>
      </c>
      <c r="M192" s="44">
        <f>IF(OR($B192="",M$190=""),"",IF(AND(NETWORKDAYS(M$190,M$190,'Feriados'!$F$7:$F$22)=1,OR(AND(M$190&gt;='Mapa de férias'!$E$10,M$190&lt;='Mapa de férias'!$F$10),AND(M$190&gt;='Mapa de férias'!$G$10,M$190&lt;='Mapa de férias'!$H$10),AND(M$190&gt;='Mapa de férias'!$I$10,M$190&lt;='Mapa de férias'!$J$10))),"F",""))</f>
        <v/>
      </c>
      <c r="N192" s="44">
        <f>IF(OR($B192="",N$190=""),"",IF(AND(NETWORKDAYS(N$190,N$190,'Feriados'!$F$7:$F$22)=1,OR(AND(N$190&gt;='Mapa de férias'!$E$10,N$190&lt;='Mapa de férias'!$F$10),AND(N$190&gt;='Mapa de férias'!$G$10,N$190&lt;='Mapa de férias'!$H$10),AND(N$190&gt;='Mapa de férias'!$I$10,N$190&lt;='Mapa de férias'!$J$10))),"F",""))</f>
        <v/>
      </c>
      <c r="O192" s="44">
        <f>IF(OR($B192="",O$190=""),"",IF(AND(NETWORKDAYS(O$190,O$190,'Feriados'!$F$7:$F$22)=1,OR(AND(O$190&gt;='Mapa de férias'!$E$10,O$190&lt;='Mapa de férias'!$F$10),AND(O$190&gt;='Mapa de férias'!$G$10,O$190&lt;='Mapa de férias'!$H$10),AND(O$190&gt;='Mapa de férias'!$I$10,O$190&lt;='Mapa de férias'!$J$10))),"F",""))</f>
        <v/>
      </c>
      <c r="P192" s="44">
        <f>IF(OR($B192="",P$190=""),"",IF(AND(NETWORKDAYS(P$190,P$190,'Feriados'!$F$7:$F$22)=1,OR(AND(P$190&gt;='Mapa de férias'!$E$10,P$190&lt;='Mapa de férias'!$F$10),AND(P$190&gt;='Mapa de férias'!$G$10,P$190&lt;='Mapa de férias'!$H$10),AND(P$190&gt;='Mapa de férias'!$I$10,P$190&lt;='Mapa de férias'!$J$10))),"F",""))</f>
        <v/>
      </c>
      <c r="Q192" s="44">
        <f>IF(OR($B192="",Q$190=""),"",IF(AND(NETWORKDAYS(Q$190,Q$190,'Feriados'!$F$7:$F$22)=1,OR(AND(Q$190&gt;='Mapa de férias'!$E$10,Q$190&lt;='Mapa de férias'!$F$10),AND(Q$190&gt;='Mapa de férias'!$G$10,Q$190&lt;='Mapa de férias'!$H$10),AND(Q$190&gt;='Mapa de férias'!$I$10,Q$190&lt;='Mapa de férias'!$J$10))),"F",""))</f>
        <v/>
      </c>
      <c r="R192" s="44">
        <f>IF(OR($B192="",R$190=""),"",IF(AND(NETWORKDAYS(R$190,R$190,'Feriados'!$F$7:$F$22)=1,OR(AND(R$190&gt;='Mapa de férias'!$E$10,R$190&lt;='Mapa de férias'!$F$10),AND(R$190&gt;='Mapa de férias'!$G$10,R$190&lt;='Mapa de férias'!$H$10),AND(R$190&gt;='Mapa de férias'!$I$10,R$190&lt;='Mapa de férias'!$J$10))),"F",""))</f>
        <v/>
      </c>
      <c r="S192" s="44">
        <f>IF(OR($B192="",S$190=""),"",IF(AND(NETWORKDAYS(S$190,S$190,'Feriados'!$F$7:$F$22)=1,OR(AND(S$190&gt;='Mapa de férias'!$E$10,S$190&lt;='Mapa de férias'!$F$10),AND(S$190&gt;='Mapa de férias'!$G$10,S$190&lt;='Mapa de férias'!$H$10),AND(S$190&gt;='Mapa de férias'!$I$10,S$190&lt;='Mapa de férias'!$J$10))),"F",""))</f>
        <v/>
      </c>
      <c r="T192" s="44">
        <f>IF(OR($B192="",T$190=""),"",IF(AND(NETWORKDAYS(T$190,T$190,'Feriados'!$F$7:$F$22)=1,OR(AND(T$190&gt;='Mapa de férias'!$E$10,T$190&lt;='Mapa de férias'!$F$10),AND(T$190&gt;='Mapa de férias'!$G$10,T$190&lt;='Mapa de férias'!$H$10),AND(T$190&gt;='Mapa de férias'!$I$10,T$190&lt;='Mapa de férias'!$J$10))),"F",""))</f>
        <v/>
      </c>
      <c r="U192" s="44">
        <f>IF(OR($B192="",U$190=""),"",IF(AND(NETWORKDAYS(U$190,U$190,'Feriados'!$F$7:$F$22)=1,OR(AND(U$190&gt;='Mapa de férias'!$E$10,U$190&lt;='Mapa de férias'!$F$10),AND(U$190&gt;='Mapa de férias'!$G$10,U$190&lt;='Mapa de férias'!$H$10),AND(U$190&gt;='Mapa de férias'!$I$10,U$190&lt;='Mapa de férias'!$J$10))),"F",""))</f>
        <v/>
      </c>
      <c r="V192" s="44">
        <f>IF(OR($B192="",V$190=""),"",IF(AND(NETWORKDAYS(V$190,V$190,'Feriados'!$F$7:$F$22)=1,OR(AND(V$190&gt;='Mapa de férias'!$E$10,V$190&lt;='Mapa de férias'!$F$10),AND(V$190&gt;='Mapa de férias'!$G$10,V$190&lt;='Mapa de férias'!$H$10),AND(V$190&gt;='Mapa de férias'!$I$10,V$190&lt;='Mapa de férias'!$J$10))),"F",""))</f>
        <v/>
      </c>
      <c r="W192" s="44">
        <f>IF(OR($B192="",W$190=""),"",IF(AND(NETWORKDAYS(W$190,W$190,'Feriados'!$F$7:$F$22)=1,OR(AND(W$190&gt;='Mapa de férias'!$E$10,W$190&lt;='Mapa de férias'!$F$10),AND(W$190&gt;='Mapa de férias'!$G$10,W$190&lt;='Mapa de férias'!$H$10),AND(W$190&gt;='Mapa de férias'!$I$10,W$190&lt;='Mapa de férias'!$J$10))),"F",""))</f>
        <v/>
      </c>
      <c r="X192" s="44">
        <f>IF(OR($B192="",X$190=""),"",IF(AND(NETWORKDAYS(X$190,X$190,'Feriados'!$F$7:$F$22)=1,OR(AND(X$190&gt;='Mapa de férias'!$E$10,X$190&lt;='Mapa de férias'!$F$10),AND(X$190&gt;='Mapa de férias'!$G$10,X$190&lt;='Mapa de férias'!$H$10),AND(X$190&gt;='Mapa de férias'!$I$10,X$190&lt;='Mapa de férias'!$J$10))),"F",""))</f>
        <v/>
      </c>
      <c r="Y192" s="44">
        <f>IF(OR($B192="",Y$190=""),"",IF(AND(NETWORKDAYS(Y$190,Y$190,'Feriados'!$F$7:$F$22)=1,OR(AND(Y$190&gt;='Mapa de férias'!$E$10,Y$190&lt;='Mapa de férias'!$F$10),AND(Y$190&gt;='Mapa de férias'!$G$10,Y$190&lt;='Mapa de férias'!$H$10),AND(Y$190&gt;='Mapa de férias'!$I$10,Y$190&lt;='Mapa de férias'!$J$10))),"F",""))</f>
        <v/>
      </c>
      <c r="Z192" s="44">
        <f>IF(OR($B192="",Z$190=""),"",IF(AND(NETWORKDAYS(Z$190,Z$190,'Feriados'!$F$7:$F$22)=1,OR(AND(Z$190&gt;='Mapa de férias'!$E$10,Z$190&lt;='Mapa de férias'!$F$10),AND(Z$190&gt;='Mapa de férias'!$G$10,Z$190&lt;='Mapa de férias'!$H$10),AND(Z$190&gt;='Mapa de férias'!$I$10,Z$190&lt;='Mapa de férias'!$J$10))),"F",""))</f>
        <v/>
      </c>
      <c r="AA192" s="44">
        <f>IF(OR($B192="",AA$190=""),"",IF(AND(NETWORKDAYS(AA$190,AA$190,'Feriados'!$F$7:$F$22)=1,OR(AND(AA$190&gt;='Mapa de férias'!$E$10,AA$190&lt;='Mapa de férias'!$F$10),AND(AA$190&gt;='Mapa de férias'!$G$10,AA$190&lt;='Mapa de férias'!$H$10),AND(AA$190&gt;='Mapa de férias'!$I$10,AA$190&lt;='Mapa de férias'!$J$10))),"F",""))</f>
        <v/>
      </c>
      <c r="AB192" s="44">
        <f>IF(OR($B192="",AB$190=""),"",IF(AND(NETWORKDAYS(AB$190,AB$190,'Feriados'!$F$7:$F$22)=1,OR(AND(AB$190&gt;='Mapa de férias'!$E$10,AB$190&lt;='Mapa de férias'!$F$10),AND(AB$190&gt;='Mapa de férias'!$G$10,AB$190&lt;='Mapa de férias'!$H$10),AND(AB$190&gt;='Mapa de férias'!$I$10,AB$190&lt;='Mapa de férias'!$J$10))),"F",""))</f>
        <v/>
      </c>
      <c r="AC192" s="44">
        <f>IF(OR($B192="",AC$190=""),"",IF(AND(NETWORKDAYS(AC$190,AC$190,'Feriados'!$F$7:$F$22)=1,OR(AND(AC$190&gt;='Mapa de férias'!$E$10,AC$190&lt;='Mapa de férias'!$F$10),AND(AC$190&gt;='Mapa de férias'!$G$10,AC$190&lt;='Mapa de férias'!$H$10),AND(AC$190&gt;='Mapa de férias'!$I$10,AC$190&lt;='Mapa de férias'!$J$10))),"F",""))</f>
        <v/>
      </c>
      <c r="AD192" s="44">
        <f>IF(OR($B192="",AD$190=""),"",IF(AND(NETWORKDAYS(AD$190,AD$190,'Feriados'!$F$7:$F$22)=1,OR(AND(AD$190&gt;='Mapa de férias'!$E$10,AD$190&lt;='Mapa de férias'!$F$10),AND(AD$190&gt;='Mapa de férias'!$G$10,AD$190&lt;='Mapa de férias'!$H$10),AND(AD$190&gt;='Mapa de férias'!$I$10,AD$190&lt;='Mapa de férias'!$J$10))),"F",""))</f>
        <v/>
      </c>
      <c r="AE192" s="44">
        <f>IF(OR($B192="",AE$190=""),"",IF(AND(NETWORKDAYS(AE$190,AE$190,'Feriados'!$F$7:$F$22)=1,OR(AND(AE$190&gt;='Mapa de férias'!$E$10,AE$190&lt;='Mapa de férias'!$F$10),AND(AE$190&gt;='Mapa de férias'!$G$10,AE$190&lt;='Mapa de férias'!$H$10),AND(AE$190&gt;='Mapa de férias'!$I$10,AE$190&lt;='Mapa de férias'!$J$10))),"F",""))</f>
        <v/>
      </c>
      <c r="AF192" s="44">
        <f>IF(OR($B192="",AF$190=""),"",IF(AND(NETWORKDAYS(AF$190,AF$190,'Feriados'!$F$7:$F$22)=1,OR(AND(AF$190&gt;='Mapa de férias'!$E$10,AF$190&lt;='Mapa de férias'!$F$10),AND(AF$190&gt;='Mapa de férias'!$G$10,AF$190&lt;='Mapa de férias'!$H$10),AND(AF$190&gt;='Mapa de férias'!$I$10,AF$190&lt;='Mapa de férias'!$J$10))),"F",""))</f>
        <v/>
      </c>
      <c r="AG192" s="44">
        <f>IF(OR($B192="",AG$190=""),"",IF(AND(NETWORKDAYS(AG$190,AG$190,'Feriados'!$F$7:$F$22)=1,OR(AND(AG$190&gt;='Mapa de férias'!$E$10,AG$190&lt;='Mapa de férias'!$F$10),AND(AG$190&gt;='Mapa de férias'!$G$10,AG$190&lt;='Mapa de férias'!$H$10),AND(AG$190&gt;='Mapa de férias'!$I$10,AG$190&lt;='Mapa de férias'!$J$10))),"F",""))</f>
        <v/>
      </c>
      <c r="AH192" s="45">
        <f>IF($B192="","",COUNTIF(C192:AG192,"F"))</f>
        <v/>
      </c>
    </row>
    <row r="193" ht="15" customHeight="1">
      <c r="A193" s="42" t="n">
        <v>2</v>
      </c>
      <c r="B193" s="43">
        <f>IF('Mapa de férias'!$B$11="","",'Mapa de férias'!$B$11)</f>
        <v/>
      </c>
      <c r="C193" s="44">
        <f>IF(OR($B193="",C$190=""),"",IF(AND(NETWORKDAYS(C$190,C$190,'Feriados'!$F$7:$F$22)=1,OR(AND(C$190&gt;='Mapa de férias'!$E$11,C$190&lt;='Mapa de férias'!$F$11),AND(C$190&gt;='Mapa de férias'!$G$11,C$190&lt;='Mapa de férias'!$H$11),AND(C$190&gt;='Mapa de férias'!$I$11,C$190&lt;='Mapa de férias'!$J$11))),"F",""))</f>
        <v/>
      </c>
      <c r="D193" s="44">
        <f>IF(OR($B193="",D$190=""),"",IF(AND(NETWORKDAYS(D$190,D$190,'Feriados'!$F$7:$F$22)=1,OR(AND(D$190&gt;='Mapa de férias'!$E$11,D$190&lt;='Mapa de férias'!$F$11),AND(D$190&gt;='Mapa de férias'!$G$11,D$190&lt;='Mapa de férias'!$H$11),AND(D$190&gt;='Mapa de férias'!$I$11,D$190&lt;='Mapa de férias'!$J$11))),"F",""))</f>
        <v/>
      </c>
      <c r="E193" s="44">
        <f>IF(OR($B193="",E$190=""),"",IF(AND(NETWORKDAYS(E$190,E$190,'Feriados'!$F$7:$F$22)=1,OR(AND(E$190&gt;='Mapa de férias'!$E$11,E$190&lt;='Mapa de férias'!$F$11),AND(E$190&gt;='Mapa de férias'!$G$11,E$190&lt;='Mapa de férias'!$H$11),AND(E$190&gt;='Mapa de férias'!$I$11,E$190&lt;='Mapa de férias'!$J$11))),"F",""))</f>
        <v/>
      </c>
      <c r="F193" s="44">
        <f>IF(OR($B193="",F$190=""),"",IF(AND(NETWORKDAYS(F$190,F$190,'Feriados'!$F$7:$F$22)=1,OR(AND(F$190&gt;='Mapa de férias'!$E$11,F$190&lt;='Mapa de férias'!$F$11),AND(F$190&gt;='Mapa de férias'!$G$11,F$190&lt;='Mapa de férias'!$H$11),AND(F$190&gt;='Mapa de férias'!$I$11,F$190&lt;='Mapa de férias'!$J$11))),"F",""))</f>
        <v/>
      </c>
      <c r="G193" s="44">
        <f>IF(OR($B193="",G$190=""),"",IF(AND(NETWORKDAYS(G$190,G$190,'Feriados'!$F$7:$F$22)=1,OR(AND(G$190&gt;='Mapa de férias'!$E$11,G$190&lt;='Mapa de férias'!$F$11),AND(G$190&gt;='Mapa de férias'!$G$11,G$190&lt;='Mapa de férias'!$H$11),AND(G$190&gt;='Mapa de férias'!$I$11,G$190&lt;='Mapa de férias'!$J$11))),"F",""))</f>
        <v/>
      </c>
      <c r="H193" s="44">
        <f>IF(OR($B193="",H$190=""),"",IF(AND(NETWORKDAYS(H$190,H$190,'Feriados'!$F$7:$F$22)=1,OR(AND(H$190&gt;='Mapa de férias'!$E$11,H$190&lt;='Mapa de férias'!$F$11),AND(H$190&gt;='Mapa de férias'!$G$11,H$190&lt;='Mapa de férias'!$H$11),AND(H$190&gt;='Mapa de férias'!$I$11,H$190&lt;='Mapa de férias'!$J$11))),"F",""))</f>
        <v/>
      </c>
      <c r="I193" s="44">
        <f>IF(OR($B193="",I$190=""),"",IF(AND(NETWORKDAYS(I$190,I$190,'Feriados'!$F$7:$F$22)=1,OR(AND(I$190&gt;='Mapa de férias'!$E$11,I$190&lt;='Mapa de férias'!$F$11),AND(I$190&gt;='Mapa de férias'!$G$11,I$190&lt;='Mapa de férias'!$H$11),AND(I$190&gt;='Mapa de férias'!$I$11,I$190&lt;='Mapa de férias'!$J$11))),"F",""))</f>
        <v/>
      </c>
      <c r="J193" s="44">
        <f>IF(OR($B193="",J$190=""),"",IF(AND(NETWORKDAYS(J$190,J$190,'Feriados'!$F$7:$F$22)=1,OR(AND(J$190&gt;='Mapa de férias'!$E$11,J$190&lt;='Mapa de férias'!$F$11),AND(J$190&gt;='Mapa de férias'!$G$11,J$190&lt;='Mapa de férias'!$H$11),AND(J$190&gt;='Mapa de férias'!$I$11,J$190&lt;='Mapa de férias'!$J$11))),"F",""))</f>
        <v/>
      </c>
      <c r="K193" s="44">
        <f>IF(OR($B193="",K$190=""),"",IF(AND(NETWORKDAYS(K$190,K$190,'Feriados'!$F$7:$F$22)=1,OR(AND(K$190&gt;='Mapa de férias'!$E$11,K$190&lt;='Mapa de férias'!$F$11),AND(K$190&gt;='Mapa de férias'!$G$11,K$190&lt;='Mapa de férias'!$H$11),AND(K$190&gt;='Mapa de férias'!$I$11,K$190&lt;='Mapa de férias'!$J$11))),"F",""))</f>
        <v/>
      </c>
      <c r="L193" s="44">
        <f>IF(OR($B193="",L$190=""),"",IF(AND(NETWORKDAYS(L$190,L$190,'Feriados'!$F$7:$F$22)=1,OR(AND(L$190&gt;='Mapa de férias'!$E$11,L$190&lt;='Mapa de férias'!$F$11),AND(L$190&gt;='Mapa de férias'!$G$11,L$190&lt;='Mapa de férias'!$H$11),AND(L$190&gt;='Mapa de férias'!$I$11,L$190&lt;='Mapa de férias'!$J$11))),"F",""))</f>
        <v/>
      </c>
      <c r="M193" s="44">
        <f>IF(OR($B193="",M$190=""),"",IF(AND(NETWORKDAYS(M$190,M$190,'Feriados'!$F$7:$F$22)=1,OR(AND(M$190&gt;='Mapa de férias'!$E$11,M$190&lt;='Mapa de férias'!$F$11),AND(M$190&gt;='Mapa de férias'!$G$11,M$190&lt;='Mapa de férias'!$H$11),AND(M$190&gt;='Mapa de férias'!$I$11,M$190&lt;='Mapa de férias'!$J$11))),"F",""))</f>
        <v/>
      </c>
      <c r="N193" s="44">
        <f>IF(OR($B193="",N$190=""),"",IF(AND(NETWORKDAYS(N$190,N$190,'Feriados'!$F$7:$F$22)=1,OR(AND(N$190&gt;='Mapa de férias'!$E$11,N$190&lt;='Mapa de férias'!$F$11),AND(N$190&gt;='Mapa de férias'!$G$11,N$190&lt;='Mapa de férias'!$H$11),AND(N$190&gt;='Mapa de férias'!$I$11,N$190&lt;='Mapa de férias'!$J$11))),"F",""))</f>
        <v/>
      </c>
      <c r="O193" s="44">
        <f>IF(OR($B193="",O$190=""),"",IF(AND(NETWORKDAYS(O$190,O$190,'Feriados'!$F$7:$F$22)=1,OR(AND(O$190&gt;='Mapa de férias'!$E$11,O$190&lt;='Mapa de férias'!$F$11),AND(O$190&gt;='Mapa de férias'!$G$11,O$190&lt;='Mapa de férias'!$H$11),AND(O$190&gt;='Mapa de férias'!$I$11,O$190&lt;='Mapa de férias'!$J$11))),"F",""))</f>
        <v/>
      </c>
      <c r="P193" s="44">
        <f>IF(OR($B193="",P$190=""),"",IF(AND(NETWORKDAYS(P$190,P$190,'Feriados'!$F$7:$F$22)=1,OR(AND(P$190&gt;='Mapa de férias'!$E$11,P$190&lt;='Mapa de férias'!$F$11),AND(P$190&gt;='Mapa de férias'!$G$11,P$190&lt;='Mapa de férias'!$H$11),AND(P$190&gt;='Mapa de férias'!$I$11,P$190&lt;='Mapa de férias'!$J$11))),"F",""))</f>
        <v/>
      </c>
      <c r="Q193" s="44">
        <f>IF(OR($B193="",Q$190=""),"",IF(AND(NETWORKDAYS(Q$190,Q$190,'Feriados'!$F$7:$F$22)=1,OR(AND(Q$190&gt;='Mapa de férias'!$E$11,Q$190&lt;='Mapa de férias'!$F$11),AND(Q$190&gt;='Mapa de férias'!$G$11,Q$190&lt;='Mapa de férias'!$H$11),AND(Q$190&gt;='Mapa de férias'!$I$11,Q$190&lt;='Mapa de férias'!$J$11))),"F",""))</f>
        <v/>
      </c>
      <c r="R193" s="44">
        <f>IF(OR($B193="",R$190=""),"",IF(AND(NETWORKDAYS(R$190,R$190,'Feriados'!$F$7:$F$22)=1,OR(AND(R$190&gt;='Mapa de férias'!$E$11,R$190&lt;='Mapa de férias'!$F$11),AND(R$190&gt;='Mapa de férias'!$G$11,R$190&lt;='Mapa de férias'!$H$11),AND(R$190&gt;='Mapa de férias'!$I$11,R$190&lt;='Mapa de férias'!$J$11))),"F",""))</f>
        <v/>
      </c>
      <c r="S193" s="44">
        <f>IF(OR($B193="",S$190=""),"",IF(AND(NETWORKDAYS(S$190,S$190,'Feriados'!$F$7:$F$22)=1,OR(AND(S$190&gt;='Mapa de férias'!$E$11,S$190&lt;='Mapa de férias'!$F$11),AND(S$190&gt;='Mapa de férias'!$G$11,S$190&lt;='Mapa de férias'!$H$11),AND(S$190&gt;='Mapa de férias'!$I$11,S$190&lt;='Mapa de férias'!$J$11))),"F",""))</f>
        <v/>
      </c>
      <c r="T193" s="44">
        <f>IF(OR($B193="",T$190=""),"",IF(AND(NETWORKDAYS(T$190,T$190,'Feriados'!$F$7:$F$22)=1,OR(AND(T$190&gt;='Mapa de férias'!$E$11,T$190&lt;='Mapa de férias'!$F$11),AND(T$190&gt;='Mapa de férias'!$G$11,T$190&lt;='Mapa de férias'!$H$11),AND(T$190&gt;='Mapa de férias'!$I$11,T$190&lt;='Mapa de férias'!$J$11))),"F",""))</f>
        <v/>
      </c>
      <c r="U193" s="44">
        <f>IF(OR($B193="",U$190=""),"",IF(AND(NETWORKDAYS(U$190,U$190,'Feriados'!$F$7:$F$22)=1,OR(AND(U$190&gt;='Mapa de férias'!$E$11,U$190&lt;='Mapa de férias'!$F$11),AND(U$190&gt;='Mapa de férias'!$G$11,U$190&lt;='Mapa de férias'!$H$11),AND(U$190&gt;='Mapa de férias'!$I$11,U$190&lt;='Mapa de férias'!$J$11))),"F",""))</f>
        <v/>
      </c>
      <c r="V193" s="44">
        <f>IF(OR($B193="",V$190=""),"",IF(AND(NETWORKDAYS(V$190,V$190,'Feriados'!$F$7:$F$22)=1,OR(AND(V$190&gt;='Mapa de férias'!$E$11,V$190&lt;='Mapa de férias'!$F$11),AND(V$190&gt;='Mapa de férias'!$G$11,V$190&lt;='Mapa de férias'!$H$11),AND(V$190&gt;='Mapa de férias'!$I$11,V$190&lt;='Mapa de férias'!$J$11))),"F",""))</f>
        <v/>
      </c>
      <c r="W193" s="44">
        <f>IF(OR($B193="",W$190=""),"",IF(AND(NETWORKDAYS(W$190,W$190,'Feriados'!$F$7:$F$22)=1,OR(AND(W$190&gt;='Mapa de férias'!$E$11,W$190&lt;='Mapa de férias'!$F$11),AND(W$190&gt;='Mapa de férias'!$G$11,W$190&lt;='Mapa de férias'!$H$11),AND(W$190&gt;='Mapa de férias'!$I$11,W$190&lt;='Mapa de férias'!$J$11))),"F",""))</f>
        <v/>
      </c>
      <c r="X193" s="44">
        <f>IF(OR($B193="",X$190=""),"",IF(AND(NETWORKDAYS(X$190,X$190,'Feriados'!$F$7:$F$22)=1,OR(AND(X$190&gt;='Mapa de férias'!$E$11,X$190&lt;='Mapa de férias'!$F$11),AND(X$190&gt;='Mapa de férias'!$G$11,X$190&lt;='Mapa de férias'!$H$11),AND(X$190&gt;='Mapa de férias'!$I$11,X$190&lt;='Mapa de férias'!$J$11))),"F",""))</f>
        <v/>
      </c>
      <c r="Y193" s="44">
        <f>IF(OR($B193="",Y$190=""),"",IF(AND(NETWORKDAYS(Y$190,Y$190,'Feriados'!$F$7:$F$22)=1,OR(AND(Y$190&gt;='Mapa de férias'!$E$11,Y$190&lt;='Mapa de férias'!$F$11),AND(Y$190&gt;='Mapa de férias'!$G$11,Y$190&lt;='Mapa de férias'!$H$11),AND(Y$190&gt;='Mapa de férias'!$I$11,Y$190&lt;='Mapa de férias'!$J$11))),"F",""))</f>
        <v/>
      </c>
      <c r="Z193" s="44">
        <f>IF(OR($B193="",Z$190=""),"",IF(AND(NETWORKDAYS(Z$190,Z$190,'Feriados'!$F$7:$F$22)=1,OR(AND(Z$190&gt;='Mapa de férias'!$E$11,Z$190&lt;='Mapa de férias'!$F$11),AND(Z$190&gt;='Mapa de férias'!$G$11,Z$190&lt;='Mapa de férias'!$H$11),AND(Z$190&gt;='Mapa de férias'!$I$11,Z$190&lt;='Mapa de férias'!$J$11))),"F",""))</f>
        <v/>
      </c>
      <c r="AA193" s="44">
        <f>IF(OR($B193="",AA$190=""),"",IF(AND(NETWORKDAYS(AA$190,AA$190,'Feriados'!$F$7:$F$22)=1,OR(AND(AA$190&gt;='Mapa de férias'!$E$11,AA$190&lt;='Mapa de férias'!$F$11),AND(AA$190&gt;='Mapa de férias'!$G$11,AA$190&lt;='Mapa de férias'!$H$11),AND(AA$190&gt;='Mapa de férias'!$I$11,AA$190&lt;='Mapa de férias'!$J$11))),"F",""))</f>
        <v/>
      </c>
      <c r="AB193" s="44">
        <f>IF(OR($B193="",AB$190=""),"",IF(AND(NETWORKDAYS(AB$190,AB$190,'Feriados'!$F$7:$F$22)=1,OR(AND(AB$190&gt;='Mapa de férias'!$E$11,AB$190&lt;='Mapa de férias'!$F$11),AND(AB$190&gt;='Mapa de férias'!$G$11,AB$190&lt;='Mapa de férias'!$H$11),AND(AB$190&gt;='Mapa de férias'!$I$11,AB$190&lt;='Mapa de férias'!$J$11))),"F",""))</f>
        <v/>
      </c>
      <c r="AC193" s="44">
        <f>IF(OR($B193="",AC$190=""),"",IF(AND(NETWORKDAYS(AC$190,AC$190,'Feriados'!$F$7:$F$22)=1,OR(AND(AC$190&gt;='Mapa de férias'!$E$11,AC$190&lt;='Mapa de férias'!$F$11),AND(AC$190&gt;='Mapa de férias'!$G$11,AC$190&lt;='Mapa de férias'!$H$11),AND(AC$190&gt;='Mapa de férias'!$I$11,AC$190&lt;='Mapa de férias'!$J$11))),"F",""))</f>
        <v/>
      </c>
      <c r="AD193" s="44">
        <f>IF(OR($B193="",AD$190=""),"",IF(AND(NETWORKDAYS(AD$190,AD$190,'Feriados'!$F$7:$F$22)=1,OR(AND(AD$190&gt;='Mapa de férias'!$E$11,AD$190&lt;='Mapa de férias'!$F$11),AND(AD$190&gt;='Mapa de férias'!$G$11,AD$190&lt;='Mapa de férias'!$H$11),AND(AD$190&gt;='Mapa de férias'!$I$11,AD$190&lt;='Mapa de férias'!$J$11))),"F",""))</f>
        <v/>
      </c>
      <c r="AE193" s="44">
        <f>IF(OR($B193="",AE$190=""),"",IF(AND(NETWORKDAYS(AE$190,AE$190,'Feriados'!$F$7:$F$22)=1,OR(AND(AE$190&gt;='Mapa de férias'!$E$11,AE$190&lt;='Mapa de férias'!$F$11),AND(AE$190&gt;='Mapa de férias'!$G$11,AE$190&lt;='Mapa de férias'!$H$11),AND(AE$190&gt;='Mapa de férias'!$I$11,AE$190&lt;='Mapa de férias'!$J$11))),"F",""))</f>
        <v/>
      </c>
      <c r="AF193" s="44">
        <f>IF(OR($B193="",AF$190=""),"",IF(AND(NETWORKDAYS(AF$190,AF$190,'Feriados'!$F$7:$F$22)=1,OR(AND(AF$190&gt;='Mapa de férias'!$E$11,AF$190&lt;='Mapa de férias'!$F$11),AND(AF$190&gt;='Mapa de férias'!$G$11,AF$190&lt;='Mapa de férias'!$H$11),AND(AF$190&gt;='Mapa de férias'!$I$11,AF$190&lt;='Mapa de férias'!$J$11))),"F",""))</f>
        <v/>
      </c>
      <c r="AG193" s="44">
        <f>IF(OR($B193="",AG$190=""),"",IF(AND(NETWORKDAYS(AG$190,AG$190,'Feriados'!$F$7:$F$22)=1,OR(AND(AG$190&gt;='Mapa de férias'!$E$11,AG$190&lt;='Mapa de férias'!$F$11),AND(AG$190&gt;='Mapa de férias'!$G$11,AG$190&lt;='Mapa de férias'!$H$11),AND(AG$190&gt;='Mapa de férias'!$I$11,AG$190&lt;='Mapa de férias'!$J$11))),"F",""))</f>
        <v/>
      </c>
      <c r="AH193" s="45">
        <f>IF($B193="","",COUNTIF(C193:AG193,"F"))</f>
        <v/>
      </c>
    </row>
    <row r="194" ht="15" customHeight="1">
      <c r="A194" s="42" t="n">
        <v>3</v>
      </c>
      <c r="B194" s="43">
        <f>IF('Mapa de férias'!$B$12="","",'Mapa de férias'!$B$12)</f>
        <v/>
      </c>
      <c r="C194" s="44">
        <f>IF(OR($B194="",C$190=""),"",IF(AND(NETWORKDAYS(C$190,C$190,'Feriados'!$F$7:$F$22)=1,OR(AND(C$190&gt;='Mapa de férias'!$E$12,C$190&lt;='Mapa de férias'!$F$12),AND(C$190&gt;='Mapa de férias'!$G$12,C$190&lt;='Mapa de férias'!$H$12),AND(C$190&gt;='Mapa de férias'!$I$12,C$190&lt;='Mapa de férias'!$J$12))),"F",""))</f>
        <v/>
      </c>
      <c r="D194" s="44">
        <f>IF(OR($B194="",D$190=""),"",IF(AND(NETWORKDAYS(D$190,D$190,'Feriados'!$F$7:$F$22)=1,OR(AND(D$190&gt;='Mapa de férias'!$E$12,D$190&lt;='Mapa de férias'!$F$12),AND(D$190&gt;='Mapa de férias'!$G$12,D$190&lt;='Mapa de férias'!$H$12),AND(D$190&gt;='Mapa de férias'!$I$12,D$190&lt;='Mapa de férias'!$J$12))),"F",""))</f>
        <v/>
      </c>
      <c r="E194" s="44">
        <f>IF(OR($B194="",E$190=""),"",IF(AND(NETWORKDAYS(E$190,E$190,'Feriados'!$F$7:$F$22)=1,OR(AND(E$190&gt;='Mapa de férias'!$E$12,E$190&lt;='Mapa de férias'!$F$12),AND(E$190&gt;='Mapa de férias'!$G$12,E$190&lt;='Mapa de férias'!$H$12),AND(E$190&gt;='Mapa de férias'!$I$12,E$190&lt;='Mapa de férias'!$J$12))),"F",""))</f>
        <v/>
      </c>
      <c r="F194" s="44">
        <f>IF(OR($B194="",F$190=""),"",IF(AND(NETWORKDAYS(F$190,F$190,'Feriados'!$F$7:$F$22)=1,OR(AND(F$190&gt;='Mapa de férias'!$E$12,F$190&lt;='Mapa de férias'!$F$12),AND(F$190&gt;='Mapa de férias'!$G$12,F$190&lt;='Mapa de férias'!$H$12),AND(F$190&gt;='Mapa de férias'!$I$12,F$190&lt;='Mapa de férias'!$J$12))),"F",""))</f>
        <v/>
      </c>
      <c r="G194" s="44">
        <f>IF(OR($B194="",G$190=""),"",IF(AND(NETWORKDAYS(G$190,G$190,'Feriados'!$F$7:$F$22)=1,OR(AND(G$190&gt;='Mapa de férias'!$E$12,G$190&lt;='Mapa de férias'!$F$12),AND(G$190&gt;='Mapa de férias'!$G$12,G$190&lt;='Mapa de férias'!$H$12),AND(G$190&gt;='Mapa de férias'!$I$12,G$190&lt;='Mapa de férias'!$J$12))),"F",""))</f>
        <v/>
      </c>
      <c r="H194" s="44">
        <f>IF(OR($B194="",H$190=""),"",IF(AND(NETWORKDAYS(H$190,H$190,'Feriados'!$F$7:$F$22)=1,OR(AND(H$190&gt;='Mapa de férias'!$E$12,H$190&lt;='Mapa de férias'!$F$12),AND(H$190&gt;='Mapa de férias'!$G$12,H$190&lt;='Mapa de férias'!$H$12),AND(H$190&gt;='Mapa de férias'!$I$12,H$190&lt;='Mapa de férias'!$J$12))),"F",""))</f>
        <v/>
      </c>
      <c r="I194" s="44">
        <f>IF(OR($B194="",I$190=""),"",IF(AND(NETWORKDAYS(I$190,I$190,'Feriados'!$F$7:$F$22)=1,OR(AND(I$190&gt;='Mapa de férias'!$E$12,I$190&lt;='Mapa de férias'!$F$12),AND(I$190&gt;='Mapa de férias'!$G$12,I$190&lt;='Mapa de férias'!$H$12),AND(I$190&gt;='Mapa de férias'!$I$12,I$190&lt;='Mapa de férias'!$J$12))),"F",""))</f>
        <v/>
      </c>
      <c r="J194" s="44">
        <f>IF(OR($B194="",J$190=""),"",IF(AND(NETWORKDAYS(J$190,J$190,'Feriados'!$F$7:$F$22)=1,OR(AND(J$190&gt;='Mapa de férias'!$E$12,J$190&lt;='Mapa de férias'!$F$12),AND(J$190&gt;='Mapa de férias'!$G$12,J$190&lt;='Mapa de férias'!$H$12),AND(J$190&gt;='Mapa de férias'!$I$12,J$190&lt;='Mapa de férias'!$J$12))),"F",""))</f>
        <v/>
      </c>
      <c r="K194" s="44">
        <f>IF(OR($B194="",K$190=""),"",IF(AND(NETWORKDAYS(K$190,K$190,'Feriados'!$F$7:$F$22)=1,OR(AND(K$190&gt;='Mapa de férias'!$E$12,K$190&lt;='Mapa de férias'!$F$12),AND(K$190&gt;='Mapa de férias'!$G$12,K$190&lt;='Mapa de férias'!$H$12),AND(K$190&gt;='Mapa de férias'!$I$12,K$190&lt;='Mapa de férias'!$J$12))),"F",""))</f>
        <v/>
      </c>
      <c r="L194" s="44">
        <f>IF(OR($B194="",L$190=""),"",IF(AND(NETWORKDAYS(L$190,L$190,'Feriados'!$F$7:$F$22)=1,OR(AND(L$190&gt;='Mapa de férias'!$E$12,L$190&lt;='Mapa de férias'!$F$12),AND(L$190&gt;='Mapa de férias'!$G$12,L$190&lt;='Mapa de férias'!$H$12),AND(L$190&gt;='Mapa de férias'!$I$12,L$190&lt;='Mapa de férias'!$J$12))),"F",""))</f>
        <v/>
      </c>
      <c r="M194" s="44">
        <f>IF(OR($B194="",M$190=""),"",IF(AND(NETWORKDAYS(M$190,M$190,'Feriados'!$F$7:$F$22)=1,OR(AND(M$190&gt;='Mapa de férias'!$E$12,M$190&lt;='Mapa de férias'!$F$12),AND(M$190&gt;='Mapa de férias'!$G$12,M$190&lt;='Mapa de férias'!$H$12),AND(M$190&gt;='Mapa de férias'!$I$12,M$190&lt;='Mapa de férias'!$J$12))),"F",""))</f>
        <v/>
      </c>
      <c r="N194" s="44">
        <f>IF(OR($B194="",N$190=""),"",IF(AND(NETWORKDAYS(N$190,N$190,'Feriados'!$F$7:$F$22)=1,OR(AND(N$190&gt;='Mapa de férias'!$E$12,N$190&lt;='Mapa de férias'!$F$12),AND(N$190&gt;='Mapa de férias'!$G$12,N$190&lt;='Mapa de férias'!$H$12),AND(N$190&gt;='Mapa de férias'!$I$12,N$190&lt;='Mapa de férias'!$J$12))),"F",""))</f>
        <v/>
      </c>
      <c r="O194" s="44">
        <f>IF(OR($B194="",O$190=""),"",IF(AND(NETWORKDAYS(O$190,O$190,'Feriados'!$F$7:$F$22)=1,OR(AND(O$190&gt;='Mapa de férias'!$E$12,O$190&lt;='Mapa de férias'!$F$12),AND(O$190&gt;='Mapa de férias'!$G$12,O$190&lt;='Mapa de férias'!$H$12),AND(O$190&gt;='Mapa de férias'!$I$12,O$190&lt;='Mapa de férias'!$J$12))),"F",""))</f>
        <v/>
      </c>
      <c r="P194" s="44">
        <f>IF(OR($B194="",P$190=""),"",IF(AND(NETWORKDAYS(P$190,P$190,'Feriados'!$F$7:$F$22)=1,OR(AND(P$190&gt;='Mapa de férias'!$E$12,P$190&lt;='Mapa de férias'!$F$12),AND(P$190&gt;='Mapa de férias'!$G$12,P$190&lt;='Mapa de férias'!$H$12),AND(P$190&gt;='Mapa de férias'!$I$12,P$190&lt;='Mapa de férias'!$J$12))),"F",""))</f>
        <v/>
      </c>
      <c r="Q194" s="44">
        <f>IF(OR($B194="",Q$190=""),"",IF(AND(NETWORKDAYS(Q$190,Q$190,'Feriados'!$F$7:$F$22)=1,OR(AND(Q$190&gt;='Mapa de férias'!$E$12,Q$190&lt;='Mapa de férias'!$F$12),AND(Q$190&gt;='Mapa de férias'!$G$12,Q$190&lt;='Mapa de férias'!$H$12),AND(Q$190&gt;='Mapa de férias'!$I$12,Q$190&lt;='Mapa de férias'!$J$12))),"F",""))</f>
        <v/>
      </c>
      <c r="R194" s="44">
        <f>IF(OR($B194="",R$190=""),"",IF(AND(NETWORKDAYS(R$190,R$190,'Feriados'!$F$7:$F$22)=1,OR(AND(R$190&gt;='Mapa de férias'!$E$12,R$190&lt;='Mapa de férias'!$F$12),AND(R$190&gt;='Mapa de férias'!$G$12,R$190&lt;='Mapa de férias'!$H$12),AND(R$190&gt;='Mapa de férias'!$I$12,R$190&lt;='Mapa de férias'!$J$12))),"F",""))</f>
        <v/>
      </c>
      <c r="S194" s="44">
        <f>IF(OR($B194="",S$190=""),"",IF(AND(NETWORKDAYS(S$190,S$190,'Feriados'!$F$7:$F$22)=1,OR(AND(S$190&gt;='Mapa de férias'!$E$12,S$190&lt;='Mapa de férias'!$F$12),AND(S$190&gt;='Mapa de férias'!$G$12,S$190&lt;='Mapa de férias'!$H$12),AND(S$190&gt;='Mapa de férias'!$I$12,S$190&lt;='Mapa de férias'!$J$12))),"F",""))</f>
        <v/>
      </c>
      <c r="T194" s="44">
        <f>IF(OR($B194="",T$190=""),"",IF(AND(NETWORKDAYS(T$190,T$190,'Feriados'!$F$7:$F$22)=1,OR(AND(T$190&gt;='Mapa de férias'!$E$12,T$190&lt;='Mapa de férias'!$F$12),AND(T$190&gt;='Mapa de férias'!$G$12,T$190&lt;='Mapa de férias'!$H$12),AND(T$190&gt;='Mapa de férias'!$I$12,T$190&lt;='Mapa de férias'!$J$12))),"F",""))</f>
        <v/>
      </c>
      <c r="U194" s="44">
        <f>IF(OR($B194="",U$190=""),"",IF(AND(NETWORKDAYS(U$190,U$190,'Feriados'!$F$7:$F$22)=1,OR(AND(U$190&gt;='Mapa de férias'!$E$12,U$190&lt;='Mapa de férias'!$F$12),AND(U$190&gt;='Mapa de férias'!$G$12,U$190&lt;='Mapa de férias'!$H$12),AND(U$190&gt;='Mapa de férias'!$I$12,U$190&lt;='Mapa de férias'!$J$12))),"F",""))</f>
        <v/>
      </c>
      <c r="V194" s="44">
        <f>IF(OR($B194="",V$190=""),"",IF(AND(NETWORKDAYS(V$190,V$190,'Feriados'!$F$7:$F$22)=1,OR(AND(V$190&gt;='Mapa de férias'!$E$12,V$190&lt;='Mapa de férias'!$F$12),AND(V$190&gt;='Mapa de férias'!$G$12,V$190&lt;='Mapa de férias'!$H$12),AND(V$190&gt;='Mapa de férias'!$I$12,V$190&lt;='Mapa de férias'!$J$12))),"F",""))</f>
        <v/>
      </c>
      <c r="W194" s="44">
        <f>IF(OR($B194="",W$190=""),"",IF(AND(NETWORKDAYS(W$190,W$190,'Feriados'!$F$7:$F$22)=1,OR(AND(W$190&gt;='Mapa de férias'!$E$12,W$190&lt;='Mapa de férias'!$F$12),AND(W$190&gt;='Mapa de férias'!$G$12,W$190&lt;='Mapa de férias'!$H$12),AND(W$190&gt;='Mapa de férias'!$I$12,W$190&lt;='Mapa de férias'!$J$12))),"F",""))</f>
        <v/>
      </c>
      <c r="X194" s="44">
        <f>IF(OR($B194="",X$190=""),"",IF(AND(NETWORKDAYS(X$190,X$190,'Feriados'!$F$7:$F$22)=1,OR(AND(X$190&gt;='Mapa de férias'!$E$12,X$190&lt;='Mapa de férias'!$F$12),AND(X$190&gt;='Mapa de férias'!$G$12,X$190&lt;='Mapa de férias'!$H$12),AND(X$190&gt;='Mapa de férias'!$I$12,X$190&lt;='Mapa de férias'!$J$12))),"F",""))</f>
        <v/>
      </c>
      <c r="Y194" s="44">
        <f>IF(OR($B194="",Y$190=""),"",IF(AND(NETWORKDAYS(Y$190,Y$190,'Feriados'!$F$7:$F$22)=1,OR(AND(Y$190&gt;='Mapa de férias'!$E$12,Y$190&lt;='Mapa de férias'!$F$12),AND(Y$190&gt;='Mapa de férias'!$G$12,Y$190&lt;='Mapa de férias'!$H$12),AND(Y$190&gt;='Mapa de férias'!$I$12,Y$190&lt;='Mapa de férias'!$J$12))),"F",""))</f>
        <v/>
      </c>
      <c r="Z194" s="44">
        <f>IF(OR($B194="",Z$190=""),"",IF(AND(NETWORKDAYS(Z$190,Z$190,'Feriados'!$F$7:$F$22)=1,OR(AND(Z$190&gt;='Mapa de férias'!$E$12,Z$190&lt;='Mapa de férias'!$F$12),AND(Z$190&gt;='Mapa de férias'!$G$12,Z$190&lt;='Mapa de férias'!$H$12),AND(Z$190&gt;='Mapa de férias'!$I$12,Z$190&lt;='Mapa de férias'!$J$12))),"F",""))</f>
        <v/>
      </c>
      <c r="AA194" s="44">
        <f>IF(OR($B194="",AA$190=""),"",IF(AND(NETWORKDAYS(AA$190,AA$190,'Feriados'!$F$7:$F$22)=1,OR(AND(AA$190&gt;='Mapa de férias'!$E$12,AA$190&lt;='Mapa de férias'!$F$12),AND(AA$190&gt;='Mapa de férias'!$G$12,AA$190&lt;='Mapa de férias'!$H$12),AND(AA$190&gt;='Mapa de férias'!$I$12,AA$190&lt;='Mapa de férias'!$J$12))),"F",""))</f>
        <v/>
      </c>
      <c r="AB194" s="44">
        <f>IF(OR($B194="",AB$190=""),"",IF(AND(NETWORKDAYS(AB$190,AB$190,'Feriados'!$F$7:$F$22)=1,OR(AND(AB$190&gt;='Mapa de férias'!$E$12,AB$190&lt;='Mapa de férias'!$F$12),AND(AB$190&gt;='Mapa de férias'!$G$12,AB$190&lt;='Mapa de férias'!$H$12),AND(AB$190&gt;='Mapa de férias'!$I$12,AB$190&lt;='Mapa de férias'!$J$12))),"F",""))</f>
        <v/>
      </c>
      <c r="AC194" s="44">
        <f>IF(OR($B194="",AC$190=""),"",IF(AND(NETWORKDAYS(AC$190,AC$190,'Feriados'!$F$7:$F$22)=1,OR(AND(AC$190&gt;='Mapa de férias'!$E$12,AC$190&lt;='Mapa de férias'!$F$12),AND(AC$190&gt;='Mapa de férias'!$G$12,AC$190&lt;='Mapa de férias'!$H$12),AND(AC$190&gt;='Mapa de férias'!$I$12,AC$190&lt;='Mapa de férias'!$J$12))),"F",""))</f>
        <v/>
      </c>
      <c r="AD194" s="44">
        <f>IF(OR($B194="",AD$190=""),"",IF(AND(NETWORKDAYS(AD$190,AD$190,'Feriados'!$F$7:$F$22)=1,OR(AND(AD$190&gt;='Mapa de férias'!$E$12,AD$190&lt;='Mapa de férias'!$F$12),AND(AD$190&gt;='Mapa de férias'!$G$12,AD$190&lt;='Mapa de férias'!$H$12),AND(AD$190&gt;='Mapa de férias'!$I$12,AD$190&lt;='Mapa de férias'!$J$12))),"F",""))</f>
        <v/>
      </c>
      <c r="AE194" s="44">
        <f>IF(OR($B194="",AE$190=""),"",IF(AND(NETWORKDAYS(AE$190,AE$190,'Feriados'!$F$7:$F$22)=1,OR(AND(AE$190&gt;='Mapa de férias'!$E$12,AE$190&lt;='Mapa de férias'!$F$12),AND(AE$190&gt;='Mapa de férias'!$G$12,AE$190&lt;='Mapa de férias'!$H$12),AND(AE$190&gt;='Mapa de férias'!$I$12,AE$190&lt;='Mapa de férias'!$J$12))),"F",""))</f>
        <v/>
      </c>
      <c r="AF194" s="44">
        <f>IF(OR($B194="",AF$190=""),"",IF(AND(NETWORKDAYS(AF$190,AF$190,'Feriados'!$F$7:$F$22)=1,OR(AND(AF$190&gt;='Mapa de férias'!$E$12,AF$190&lt;='Mapa de férias'!$F$12),AND(AF$190&gt;='Mapa de férias'!$G$12,AF$190&lt;='Mapa de férias'!$H$12),AND(AF$190&gt;='Mapa de férias'!$I$12,AF$190&lt;='Mapa de férias'!$J$12))),"F",""))</f>
        <v/>
      </c>
      <c r="AG194" s="44">
        <f>IF(OR($B194="",AG$190=""),"",IF(AND(NETWORKDAYS(AG$190,AG$190,'Feriados'!$F$7:$F$22)=1,OR(AND(AG$190&gt;='Mapa de férias'!$E$12,AG$190&lt;='Mapa de férias'!$F$12),AND(AG$190&gt;='Mapa de férias'!$G$12,AG$190&lt;='Mapa de férias'!$H$12),AND(AG$190&gt;='Mapa de férias'!$I$12,AG$190&lt;='Mapa de férias'!$J$12))),"F",""))</f>
        <v/>
      </c>
      <c r="AH194" s="45">
        <f>IF($B194="","",COUNTIF(C194:AG194,"F"))</f>
        <v/>
      </c>
    </row>
    <row r="195" ht="15" customHeight="1">
      <c r="A195" s="42" t="n">
        <v>4</v>
      </c>
      <c r="B195" s="43">
        <f>IF('Mapa de férias'!$B$13="","",'Mapa de férias'!$B$13)</f>
        <v/>
      </c>
      <c r="C195" s="44">
        <f>IF(OR($B195="",C$190=""),"",IF(AND(NETWORKDAYS(C$190,C$190,'Feriados'!$F$7:$F$22)=1,OR(AND(C$190&gt;='Mapa de férias'!$E$13,C$190&lt;='Mapa de férias'!$F$13),AND(C$190&gt;='Mapa de férias'!$G$13,C$190&lt;='Mapa de férias'!$H$13),AND(C$190&gt;='Mapa de férias'!$I$13,C$190&lt;='Mapa de férias'!$J$13))),"F",""))</f>
        <v/>
      </c>
      <c r="D195" s="44">
        <f>IF(OR($B195="",D$190=""),"",IF(AND(NETWORKDAYS(D$190,D$190,'Feriados'!$F$7:$F$22)=1,OR(AND(D$190&gt;='Mapa de férias'!$E$13,D$190&lt;='Mapa de férias'!$F$13),AND(D$190&gt;='Mapa de férias'!$G$13,D$190&lt;='Mapa de férias'!$H$13),AND(D$190&gt;='Mapa de férias'!$I$13,D$190&lt;='Mapa de férias'!$J$13))),"F",""))</f>
        <v/>
      </c>
      <c r="E195" s="44">
        <f>IF(OR($B195="",E$190=""),"",IF(AND(NETWORKDAYS(E$190,E$190,'Feriados'!$F$7:$F$22)=1,OR(AND(E$190&gt;='Mapa de férias'!$E$13,E$190&lt;='Mapa de férias'!$F$13),AND(E$190&gt;='Mapa de férias'!$G$13,E$190&lt;='Mapa de férias'!$H$13),AND(E$190&gt;='Mapa de férias'!$I$13,E$190&lt;='Mapa de férias'!$J$13))),"F",""))</f>
        <v/>
      </c>
      <c r="F195" s="44">
        <f>IF(OR($B195="",F$190=""),"",IF(AND(NETWORKDAYS(F$190,F$190,'Feriados'!$F$7:$F$22)=1,OR(AND(F$190&gt;='Mapa de férias'!$E$13,F$190&lt;='Mapa de férias'!$F$13),AND(F$190&gt;='Mapa de férias'!$G$13,F$190&lt;='Mapa de férias'!$H$13),AND(F$190&gt;='Mapa de férias'!$I$13,F$190&lt;='Mapa de férias'!$J$13))),"F",""))</f>
        <v/>
      </c>
      <c r="G195" s="44">
        <f>IF(OR($B195="",G$190=""),"",IF(AND(NETWORKDAYS(G$190,G$190,'Feriados'!$F$7:$F$22)=1,OR(AND(G$190&gt;='Mapa de férias'!$E$13,G$190&lt;='Mapa de férias'!$F$13),AND(G$190&gt;='Mapa de férias'!$G$13,G$190&lt;='Mapa de férias'!$H$13),AND(G$190&gt;='Mapa de férias'!$I$13,G$190&lt;='Mapa de férias'!$J$13))),"F",""))</f>
        <v/>
      </c>
      <c r="H195" s="44">
        <f>IF(OR($B195="",H$190=""),"",IF(AND(NETWORKDAYS(H$190,H$190,'Feriados'!$F$7:$F$22)=1,OR(AND(H$190&gt;='Mapa de férias'!$E$13,H$190&lt;='Mapa de férias'!$F$13),AND(H$190&gt;='Mapa de férias'!$G$13,H$190&lt;='Mapa de férias'!$H$13),AND(H$190&gt;='Mapa de férias'!$I$13,H$190&lt;='Mapa de férias'!$J$13))),"F",""))</f>
        <v/>
      </c>
      <c r="I195" s="44">
        <f>IF(OR($B195="",I$190=""),"",IF(AND(NETWORKDAYS(I$190,I$190,'Feriados'!$F$7:$F$22)=1,OR(AND(I$190&gt;='Mapa de férias'!$E$13,I$190&lt;='Mapa de férias'!$F$13),AND(I$190&gt;='Mapa de férias'!$G$13,I$190&lt;='Mapa de férias'!$H$13),AND(I$190&gt;='Mapa de férias'!$I$13,I$190&lt;='Mapa de férias'!$J$13))),"F",""))</f>
        <v/>
      </c>
      <c r="J195" s="44">
        <f>IF(OR($B195="",J$190=""),"",IF(AND(NETWORKDAYS(J$190,J$190,'Feriados'!$F$7:$F$22)=1,OR(AND(J$190&gt;='Mapa de férias'!$E$13,J$190&lt;='Mapa de férias'!$F$13),AND(J$190&gt;='Mapa de férias'!$G$13,J$190&lt;='Mapa de férias'!$H$13),AND(J$190&gt;='Mapa de férias'!$I$13,J$190&lt;='Mapa de férias'!$J$13))),"F",""))</f>
        <v/>
      </c>
      <c r="K195" s="44">
        <f>IF(OR($B195="",K$190=""),"",IF(AND(NETWORKDAYS(K$190,K$190,'Feriados'!$F$7:$F$22)=1,OR(AND(K$190&gt;='Mapa de férias'!$E$13,K$190&lt;='Mapa de férias'!$F$13),AND(K$190&gt;='Mapa de férias'!$G$13,K$190&lt;='Mapa de férias'!$H$13),AND(K$190&gt;='Mapa de férias'!$I$13,K$190&lt;='Mapa de férias'!$J$13))),"F",""))</f>
        <v/>
      </c>
      <c r="L195" s="44">
        <f>IF(OR($B195="",L$190=""),"",IF(AND(NETWORKDAYS(L$190,L$190,'Feriados'!$F$7:$F$22)=1,OR(AND(L$190&gt;='Mapa de férias'!$E$13,L$190&lt;='Mapa de férias'!$F$13),AND(L$190&gt;='Mapa de férias'!$G$13,L$190&lt;='Mapa de férias'!$H$13),AND(L$190&gt;='Mapa de férias'!$I$13,L$190&lt;='Mapa de férias'!$J$13))),"F",""))</f>
        <v/>
      </c>
      <c r="M195" s="44">
        <f>IF(OR($B195="",M$190=""),"",IF(AND(NETWORKDAYS(M$190,M$190,'Feriados'!$F$7:$F$22)=1,OR(AND(M$190&gt;='Mapa de férias'!$E$13,M$190&lt;='Mapa de férias'!$F$13),AND(M$190&gt;='Mapa de férias'!$G$13,M$190&lt;='Mapa de férias'!$H$13),AND(M$190&gt;='Mapa de férias'!$I$13,M$190&lt;='Mapa de férias'!$J$13))),"F",""))</f>
        <v/>
      </c>
      <c r="N195" s="44">
        <f>IF(OR($B195="",N$190=""),"",IF(AND(NETWORKDAYS(N$190,N$190,'Feriados'!$F$7:$F$22)=1,OR(AND(N$190&gt;='Mapa de férias'!$E$13,N$190&lt;='Mapa de férias'!$F$13),AND(N$190&gt;='Mapa de férias'!$G$13,N$190&lt;='Mapa de férias'!$H$13),AND(N$190&gt;='Mapa de férias'!$I$13,N$190&lt;='Mapa de férias'!$J$13))),"F",""))</f>
        <v/>
      </c>
      <c r="O195" s="44">
        <f>IF(OR($B195="",O$190=""),"",IF(AND(NETWORKDAYS(O$190,O$190,'Feriados'!$F$7:$F$22)=1,OR(AND(O$190&gt;='Mapa de férias'!$E$13,O$190&lt;='Mapa de férias'!$F$13),AND(O$190&gt;='Mapa de férias'!$G$13,O$190&lt;='Mapa de férias'!$H$13),AND(O$190&gt;='Mapa de férias'!$I$13,O$190&lt;='Mapa de férias'!$J$13))),"F",""))</f>
        <v/>
      </c>
      <c r="P195" s="44">
        <f>IF(OR($B195="",P$190=""),"",IF(AND(NETWORKDAYS(P$190,P$190,'Feriados'!$F$7:$F$22)=1,OR(AND(P$190&gt;='Mapa de férias'!$E$13,P$190&lt;='Mapa de férias'!$F$13),AND(P$190&gt;='Mapa de férias'!$G$13,P$190&lt;='Mapa de férias'!$H$13),AND(P$190&gt;='Mapa de férias'!$I$13,P$190&lt;='Mapa de férias'!$J$13))),"F",""))</f>
        <v/>
      </c>
      <c r="Q195" s="44">
        <f>IF(OR($B195="",Q$190=""),"",IF(AND(NETWORKDAYS(Q$190,Q$190,'Feriados'!$F$7:$F$22)=1,OR(AND(Q$190&gt;='Mapa de férias'!$E$13,Q$190&lt;='Mapa de férias'!$F$13),AND(Q$190&gt;='Mapa de férias'!$G$13,Q$190&lt;='Mapa de férias'!$H$13),AND(Q$190&gt;='Mapa de férias'!$I$13,Q$190&lt;='Mapa de férias'!$J$13))),"F",""))</f>
        <v/>
      </c>
      <c r="R195" s="44">
        <f>IF(OR($B195="",R$190=""),"",IF(AND(NETWORKDAYS(R$190,R$190,'Feriados'!$F$7:$F$22)=1,OR(AND(R$190&gt;='Mapa de férias'!$E$13,R$190&lt;='Mapa de férias'!$F$13),AND(R$190&gt;='Mapa de férias'!$G$13,R$190&lt;='Mapa de férias'!$H$13),AND(R$190&gt;='Mapa de férias'!$I$13,R$190&lt;='Mapa de férias'!$J$13))),"F",""))</f>
        <v/>
      </c>
      <c r="S195" s="44">
        <f>IF(OR($B195="",S$190=""),"",IF(AND(NETWORKDAYS(S$190,S$190,'Feriados'!$F$7:$F$22)=1,OR(AND(S$190&gt;='Mapa de férias'!$E$13,S$190&lt;='Mapa de férias'!$F$13),AND(S$190&gt;='Mapa de férias'!$G$13,S$190&lt;='Mapa de férias'!$H$13),AND(S$190&gt;='Mapa de férias'!$I$13,S$190&lt;='Mapa de férias'!$J$13))),"F",""))</f>
        <v/>
      </c>
      <c r="T195" s="44">
        <f>IF(OR($B195="",T$190=""),"",IF(AND(NETWORKDAYS(T$190,T$190,'Feriados'!$F$7:$F$22)=1,OR(AND(T$190&gt;='Mapa de férias'!$E$13,T$190&lt;='Mapa de férias'!$F$13),AND(T$190&gt;='Mapa de férias'!$G$13,T$190&lt;='Mapa de férias'!$H$13),AND(T$190&gt;='Mapa de férias'!$I$13,T$190&lt;='Mapa de férias'!$J$13))),"F",""))</f>
        <v/>
      </c>
      <c r="U195" s="44">
        <f>IF(OR($B195="",U$190=""),"",IF(AND(NETWORKDAYS(U$190,U$190,'Feriados'!$F$7:$F$22)=1,OR(AND(U$190&gt;='Mapa de férias'!$E$13,U$190&lt;='Mapa de férias'!$F$13),AND(U$190&gt;='Mapa de férias'!$G$13,U$190&lt;='Mapa de férias'!$H$13),AND(U$190&gt;='Mapa de férias'!$I$13,U$190&lt;='Mapa de férias'!$J$13))),"F",""))</f>
        <v/>
      </c>
      <c r="V195" s="44">
        <f>IF(OR($B195="",V$190=""),"",IF(AND(NETWORKDAYS(V$190,V$190,'Feriados'!$F$7:$F$22)=1,OR(AND(V$190&gt;='Mapa de férias'!$E$13,V$190&lt;='Mapa de férias'!$F$13),AND(V$190&gt;='Mapa de férias'!$G$13,V$190&lt;='Mapa de férias'!$H$13),AND(V$190&gt;='Mapa de férias'!$I$13,V$190&lt;='Mapa de férias'!$J$13))),"F",""))</f>
        <v/>
      </c>
      <c r="W195" s="44">
        <f>IF(OR($B195="",W$190=""),"",IF(AND(NETWORKDAYS(W$190,W$190,'Feriados'!$F$7:$F$22)=1,OR(AND(W$190&gt;='Mapa de férias'!$E$13,W$190&lt;='Mapa de férias'!$F$13),AND(W$190&gt;='Mapa de férias'!$G$13,W$190&lt;='Mapa de férias'!$H$13),AND(W$190&gt;='Mapa de férias'!$I$13,W$190&lt;='Mapa de férias'!$J$13))),"F",""))</f>
        <v/>
      </c>
      <c r="X195" s="44">
        <f>IF(OR($B195="",X$190=""),"",IF(AND(NETWORKDAYS(X$190,X$190,'Feriados'!$F$7:$F$22)=1,OR(AND(X$190&gt;='Mapa de férias'!$E$13,X$190&lt;='Mapa de férias'!$F$13),AND(X$190&gt;='Mapa de férias'!$G$13,X$190&lt;='Mapa de férias'!$H$13),AND(X$190&gt;='Mapa de férias'!$I$13,X$190&lt;='Mapa de férias'!$J$13))),"F",""))</f>
        <v/>
      </c>
      <c r="Y195" s="44">
        <f>IF(OR($B195="",Y$190=""),"",IF(AND(NETWORKDAYS(Y$190,Y$190,'Feriados'!$F$7:$F$22)=1,OR(AND(Y$190&gt;='Mapa de férias'!$E$13,Y$190&lt;='Mapa de férias'!$F$13),AND(Y$190&gt;='Mapa de férias'!$G$13,Y$190&lt;='Mapa de férias'!$H$13),AND(Y$190&gt;='Mapa de férias'!$I$13,Y$190&lt;='Mapa de férias'!$J$13))),"F",""))</f>
        <v/>
      </c>
      <c r="Z195" s="44">
        <f>IF(OR($B195="",Z$190=""),"",IF(AND(NETWORKDAYS(Z$190,Z$190,'Feriados'!$F$7:$F$22)=1,OR(AND(Z$190&gt;='Mapa de férias'!$E$13,Z$190&lt;='Mapa de férias'!$F$13),AND(Z$190&gt;='Mapa de férias'!$G$13,Z$190&lt;='Mapa de férias'!$H$13),AND(Z$190&gt;='Mapa de férias'!$I$13,Z$190&lt;='Mapa de férias'!$J$13))),"F",""))</f>
        <v/>
      </c>
      <c r="AA195" s="44">
        <f>IF(OR($B195="",AA$190=""),"",IF(AND(NETWORKDAYS(AA$190,AA$190,'Feriados'!$F$7:$F$22)=1,OR(AND(AA$190&gt;='Mapa de férias'!$E$13,AA$190&lt;='Mapa de férias'!$F$13),AND(AA$190&gt;='Mapa de férias'!$G$13,AA$190&lt;='Mapa de férias'!$H$13),AND(AA$190&gt;='Mapa de férias'!$I$13,AA$190&lt;='Mapa de férias'!$J$13))),"F",""))</f>
        <v/>
      </c>
      <c r="AB195" s="44">
        <f>IF(OR($B195="",AB$190=""),"",IF(AND(NETWORKDAYS(AB$190,AB$190,'Feriados'!$F$7:$F$22)=1,OR(AND(AB$190&gt;='Mapa de férias'!$E$13,AB$190&lt;='Mapa de férias'!$F$13),AND(AB$190&gt;='Mapa de férias'!$G$13,AB$190&lt;='Mapa de férias'!$H$13),AND(AB$190&gt;='Mapa de férias'!$I$13,AB$190&lt;='Mapa de férias'!$J$13))),"F",""))</f>
        <v/>
      </c>
      <c r="AC195" s="44">
        <f>IF(OR($B195="",AC$190=""),"",IF(AND(NETWORKDAYS(AC$190,AC$190,'Feriados'!$F$7:$F$22)=1,OR(AND(AC$190&gt;='Mapa de férias'!$E$13,AC$190&lt;='Mapa de férias'!$F$13),AND(AC$190&gt;='Mapa de férias'!$G$13,AC$190&lt;='Mapa de férias'!$H$13),AND(AC$190&gt;='Mapa de férias'!$I$13,AC$190&lt;='Mapa de férias'!$J$13))),"F",""))</f>
        <v/>
      </c>
      <c r="AD195" s="44">
        <f>IF(OR($B195="",AD$190=""),"",IF(AND(NETWORKDAYS(AD$190,AD$190,'Feriados'!$F$7:$F$22)=1,OR(AND(AD$190&gt;='Mapa de férias'!$E$13,AD$190&lt;='Mapa de férias'!$F$13),AND(AD$190&gt;='Mapa de férias'!$G$13,AD$190&lt;='Mapa de férias'!$H$13),AND(AD$190&gt;='Mapa de férias'!$I$13,AD$190&lt;='Mapa de férias'!$J$13))),"F",""))</f>
        <v/>
      </c>
      <c r="AE195" s="44">
        <f>IF(OR($B195="",AE$190=""),"",IF(AND(NETWORKDAYS(AE$190,AE$190,'Feriados'!$F$7:$F$22)=1,OR(AND(AE$190&gt;='Mapa de férias'!$E$13,AE$190&lt;='Mapa de férias'!$F$13),AND(AE$190&gt;='Mapa de férias'!$G$13,AE$190&lt;='Mapa de férias'!$H$13),AND(AE$190&gt;='Mapa de férias'!$I$13,AE$190&lt;='Mapa de férias'!$J$13))),"F",""))</f>
        <v/>
      </c>
      <c r="AF195" s="44">
        <f>IF(OR($B195="",AF$190=""),"",IF(AND(NETWORKDAYS(AF$190,AF$190,'Feriados'!$F$7:$F$22)=1,OR(AND(AF$190&gt;='Mapa de férias'!$E$13,AF$190&lt;='Mapa de férias'!$F$13),AND(AF$190&gt;='Mapa de férias'!$G$13,AF$190&lt;='Mapa de férias'!$H$13),AND(AF$190&gt;='Mapa de férias'!$I$13,AF$190&lt;='Mapa de férias'!$J$13))),"F",""))</f>
        <v/>
      </c>
      <c r="AG195" s="44">
        <f>IF(OR($B195="",AG$190=""),"",IF(AND(NETWORKDAYS(AG$190,AG$190,'Feriados'!$F$7:$F$22)=1,OR(AND(AG$190&gt;='Mapa de férias'!$E$13,AG$190&lt;='Mapa de férias'!$F$13),AND(AG$190&gt;='Mapa de férias'!$G$13,AG$190&lt;='Mapa de férias'!$H$13),AND(AG$190&gt;='Mapa de férias'!$I$13,AG$190&lt;='Mapa de férias'!$J$13))),"F",""))</f>
        <v/>
      </c>
      <c r="AH195" s="45">
        <f>IF($B195="","",COUNTIF(C195:AG195,"F"))</f>
        <v/>
      </c>
    </row>
    <row r="196" ht="15" customHeight="1">
      <c r="A196" s="42" t="n">
        <v>5</v>
      </c>
      <c r="B196" s="43">
        <f>IF('Mapa de férias'!$B$14="","",'Mapa de férias'!$B$14)</f>
        <v/>
      </c>
      <c r="C196" s="44">
        <f>IF(OR($B196="",C$190=""),"",IF(AND(NETWORKDAYS(C$190,C$190,'Feriados'!$F$7:$F$22)=1,OR(AND(C$190&gt;='Mapa de férias'!$E$14,C$190&lt;='Mapa de férias'!$F$14),AND(C$190&gt;='Mapa de férias'!$G$14,C$190&lt;='Mapa de férias'!$H$14),AND(C$190&gt;='Mapa de férias'!$I$14,C$190&lt;='Mapa de férias'!$J$14))),"F",""))</f>
        <v/>
      </c>
      <c r="D196" s="44">
        <f>IF(OR($B196="",D$190=""),"",IF(AND(NETWORKDAYS(D$190,D$190,'Feriados'!$F$7:$F$22)=1,OR(AND(D$190&gt;='Mapa de férias'!$E$14,D$190&lt;='Mapa de férias'!$F$14),AND(D$190&gt;='Mapa de férias'!$G$14,D$190&lt;='Mapa de férias'!$H$14),AND(D$190&gt;='Mapa de férias'!$I$14,D$190&lt;='Mapa de férias'!$J$14))),"F",""))</f>
        <v/>
      </c>
      <c r="E196" s="44">
        <f>IF(OR($B196="",E$190=""),"",IF(AND(NETWORKDAYS(E$190,E$190,'Feriados'!$F$7:$F$22)=1,OR(AND(E$190&gt;='Mapa de férias'!$E$14,E$190&lt;='Mapa de férias'!$F$14),AND(E$190&gt;='Mapa de férias'!$G$14,E$190&lt;='Mapa de férias'!$H$14),AND(E$190&gt;='Mapa de férias'!$I$14,E$190&lt;='Mapa de férias'!$J$14))),"F",""))</f>
        <v/>
      </c>
      <c r="F196" s="44">
        <f>IF(OR($B196="",F$190=""),"",IF(AND(NETWORKDAYS(F$190,F$190,'Feriados'!$F$7:$F$22)=1,OR(AND(F$190&gt;='Mapa de férias'!$E$14,F$190&lt;='Mapa de férias'!$F$14),AND(F$190&gt;='Mapa de férias'!$G$14,F$190&lt;='Mapa de férias'!$H$14),AND(F$190&gt;='Mapa de férias'!$I$14,F$190&lt;='Mapa de férias'!$J$14))),"F",""))</f>
        <v/>
      </c>
      <c r="G196" s="44">
        <f>IF(OR($B196="",G$190=""),"",IF(AND(NETWORKDAYS(G$190,G$190,'Feriados'!$F$7:$F$22)=1,OR(AND(G$190&gt;='Mapa de férias'!$E$14,G$190&lt;='Mapa de férias'!$F$14),AND(G$190&gt;='Mapa de férias'!$G$14,G$190&lt;='Mapa de férias'!$H$14),AND(G$190&gt;='Mapa de férias'!$I$14,G$190&lt;='Mapa de férias'!$J$14))),"F",""))</f>
        <v/>
      </c>
      <c r="H196" s="44">
        <f>IF(OR($B196="",H$190=""),"",IF(AND(NETWORKDAYS(H$190,H$190,'Feriados'!$F$7:$F$22)=1,OR(AND(H$190&gt;='Mapa de férias'!$E$14,H$190&lt;='Mapa de férias'!$F$14),AND(H$190&gt;='Mapa de férias'!$G$14,H$190&lt;='Mapa de férias'!$H$14),AND(H$190&gt;='Mapa de férias'!$I$14,H$190&lt;='Mapa de férias'!$J$14))),"F",""))</f>
        <v/>
      </c>
      <c r="I196" s="44">
        <f>IF(OR($B196="",I$190=""),"",IF(AND(NETWORKDAYS(I$190,I$190,'Feriados'!$F$7:$F$22)=1,OR(AND(I$190&gt;='Mapa de férias'!$E$14,I$190&lt;='Mapa de férias'!$F$14),AND(I$190&gt;='Mapa de férias'!$G$14,I$190&lt;='Mapa de férias'!$H$14),AND(I$190&gt;='Mapa de férias'!$I$14,I$190&lt;='Mapa de férias'!$J$14))),"F",""))</f>
        <v/>
      </c>
      <c r="J196" s="44">
        <f>IF(OR($B196="",J$190=""),"",IF(AND(NETWORKDAYS(J$190,J$190,'Feriados'!$F$7:$F$22)=1,OR(AND(J$190&gt;='Mapa de férias'!$E$14,J$190&lt;='Mapa de férias'!$F$14),AND(J$190&gt;='Mapa de férias'!$G$14,J$190&lt;='Mapa de férias'!$H$14),AND(J$190&gt;='Mapa de férias'!$I$14,J$190&lt;='Mapa de férias'!$J$14))),"F",""))</f>
        <v/>
      </c>
      <c r="K196" s="44">
        <f>IF(OR($B196="",K$190=""),"",IF(AND(NETWORKDAYS(K$190,K$190,'Feriados'!$F$7:$F$22)=1,OR(AND(K$190&gt;='Mapa de férias'!$E$14,K$190&lt;='Mapa de férias'!$F$14),AND(K$190&gt;='Mapa de férias'!$G$14,K$190&lt;='Mapa de férias'!$H$14),AND(K$190&gt;='Mapa de férias'!$I$14,K$190&lt;='Mapa de férias'!$J$14))),"F",""))</f>
        <v/>
      </c>
      <c r="L196" s="44">
        <f>IF(OR($B196="",L$190=""),"",IF(AND(NETWORKDAYS(L$190,L$190,'Feriados'!$F$7:$F$22)=1,OR(AND(L$190&gt;='Mapa de férias'!$E$14,L$190&lt;='Mapa de férias'!$F$14),AND(L$190&gt;='Mapa de férias'!$G$14,L$190&lt;='Mapa de férias'!$H$14),AND(L$190&gt;='Mapa de férias'!$I$14,L$190&lt;='Mapa de férias'!$J$14))),"F",""))</f>
        <v/>
      </c>
      <c r="M196" s="44">
        <f>IF(OR($B196="",M$190=""),"",IF(AND(NETWORKDAYS(M$190,M$190,'Feriados'!$F$7:$F$22)=1,OR(AND(M$190&gt;='Mapa de férias'!$E$14,M$190&lt;='Mapa de férias'!$F$14),AND(M$190&gt;='Mapa de férias'!$G$14,M$190&lt;='Mapa de férias'!$H$14),AND(M$190&gt;='Mapa de férias'!$I$14,M$190&lt;='Mapa de férias'!$J$14))),"F",""))</f>
        <v/>
      </c>
      <c r="N196" s="44">
        <f>IF(OR($B196="",N$190=""),"",IF(AND(NETWORKDAYS(N$190,N$190,'Feriados'!$F$7:$F$22)=1,OR(AND(N$190&gt;='Mapa de férias'!$E$14,N$190&lt;='Mapa de férias'!$F$14),AND(N$190&gt;='Mapa de férias'!$G$14,N$190&lt;='Mapa de férias'!$H$14),AND(N$190&gt;='Mapa de férias'!$I$14,N$190&lt;='Mapa de férias'!$J$14))),"F",""))</f>
        <v/>
      </c>
      <c r="O196" s="44">
        <f>IF(OR($B196="",O$190=""),"",IF(AND(NETWORKDAYS(O$190,O$190,'Feriados'!$F$7:$F$22)=1,OR(AND(O$190&gt;='Mapa de férias'!$E$14,O$190&lt;='Mapa de férias'!$F$14),AND(O$190&gt;='Mapa de férias'!$G$14,O$190&lt;='Mapa de férias'!$H$14),AND(O$190&gt;='Mapa de férias'!$I$14,O$190&lt;='Mapa de férias'!$J$14))),"F",""))</f>
        <v/>
      </c>
      <c r="P196" s="44">
        <f>IF(OR($B196="",P$190=""),"",IF(AND(NETWORKDAYS(P$190,P$190,'Feriados'!$F$7:$F$22)=1,OR(AND(P$190&gt;='Mapa de férias'!$E$14,P$190&lt;='Mapa de férias'!$F$14),AND(P$190&gt;='Mapa de férias'!$G$14,P$190&lt;='Mapa de férias'!$H$14),AND(P$190&gt;='Mapa de férias'!$I$14,P$190&lt;='Mapa de férias'!$J$14))),"F",""))</f>
        <v/>
      </c>
      <c r="Q196" s="44">
        <f>IF(OR($B196="",Q$190=""),"",IF(AND(NETWORKDAYS(Q$190,Q$190,'Feriados'!$F$7:$F$22)=1,OR(AND(Q$190&gt;='Mapa de férias'!$E$14,Q$190&lt;='Mapa de férias'!$F$14),AND(Q$190&gt;='Mapa de férias'!$G$14,Q$190&lt;='Mapa de férias'!$H$14),AND(Q$190&gt;='Mapa de férias'!$I$14,Q$190&lt;='Mapa de férias'!$J$14))),"F",""))</f>
        <v/>
      </c>
      <c r="R196" s="44">
        <f>IF(OR($B196="",R$190=""),"",IF(AND(NETWORKDAYS(R$190,R$190,'Feriados'!$F$7:$F$22)=1,OR(AND(R$190&gt;='Mapa de férias'!$E$14,R$190&lt;='Mapa de férias'!$F$14),AND(R$190&gt;='Mapa de férias'!$G$14,R$190&lt;='Mapa de férias'!$H$14),AND(R$190&gt;='Mapa de férias'!$I$14,R$190&lt;='Mapa de férias'!$J$14))),"F",""))</f>
        <v/>
      </c>
      <c r="S196" s="44">
        <f>IF(OR($B196="",S$190=""),"",IF(AND(NETWORKDAYS(S$190,S$190,'Feriados'!$F$7:$F$22)=1,OR(AND(S$190&gt;='Mapa de férias'!$E$14,S$190&lt;='Mapa de férias'!$F$14),AND(S$190&gt;='Mapa de férias'!$G$14,S$190&lt;='Mapa de férias'!$H$14),AND(S$190&gt;='Mapa de férias'!$I$14,S$190&lt;='Mapa de férias'!$J$14))),"F",""))</f>
        <v/>
      </c>
      <c r="T196" s="44">
        <f>IF(OR($B196="",T$190=""),"",IF(AND(NETWORKDAYS(T$190,T$190,'Feriados'!$F$7:$F$22)=1,OR(AND(T$190&gt;='Mapa de férias'!$E$14,T$190&lt;='Mapa de férias'!$F$14),AND(T$190&gt;='Mapa de férias'!$G$14,T$190&lt;='Mapa de férias'!$H$14),AND(T$190&gt;='Mapa de férias'!$I$14,T$190&lt;='Mapa de férias'!$J$14))),"F",""))</f>
        <v/>
      </c>
      <c r="U196" s="44">
        <f>IF(OR($B196="",U$190=""),"",IF(AND(NETWORKDAYS(U$190,U$190,'Feriados'!$F$7:$F$22)=1,OR(AND(U$190&gt;='Mapa de férias'!$E$14,U$190&lt;='Mapa de férias'!$F$14),AND(U$190&gt;='Mapa de férias'!$G$14,U$190&lt;='Mapa de férias'!$H$14),AND(U$190&gt;='Mapa de férias'!$I$14,U$190&lt;='Mapa de férias'!$J$14))),"F",""))</f>
        <v/>
      </c>
      <c r="V196" s="44">
        <f>IF(OR($B196="",V$190=""),"",IF(AND(NETWORKDAYS(V$190,V$190,'Feriados'!$F$7:$F$22)=1,OR(AND(V$190&gt;='Mapa de férias'!$E$14,V$190&lt;='Mapa de férias'!$F$14),AND(V$190&gt;='Mapa de férias'!$G$14,V$190&lt;='Mapa de férias'!$H$14),AND(V$190&gt;='Mapa de férias'!$I$14,V$190&lt;='Mapa de férias'!$J$14))),"F",""))</f>
        <v/>
      </c>
      <c r="W196" s="44">
        <f>IF(OR($B196="",W$190=""),"",IF(AND(NETWORKDAYS(W$190,W$190,'Feriados'!$F$7:$F$22)=1,OR(AND(W$190&gt;='Mapa de férias'!$E$14,W$190&lt;='Mapa de férias'!$F$14),AND(W$190&gt;='Mapa de férias'!$G$14,W$190&lt;='Mapa de férias'!$H$14),AND(W$190&gt;='Mapa de férias'!$I$14,W$190&lt;='Mapa de férias'!$J$14))),"F",""))</f>
        <v/>
      </c>
      <c r="X196" s="44">
        <f>IF(OR($B196="",X$190=""),"",IF(AND(NETWORKDAYS(X$190,X$190,'Feriados'!$F$7:$F$22)=1,OR(AND(X$190&gt;='Mapa de férias'!$E$14,X$190&lt;='Mapa de férias'!$F$14),AND(X$190&gt;='Mapa de férias'!$G$14,X$190&lt;='Mapa de férias'!$H$14),AND(X$190&gt;='Mapa de férias'!$I$14,X$190&lt;='Mapa de férias'!$J$14))),"F",""))</f>
        <v/>
      </c>
      <c r="Y196" s="44">
        <f>IF(OR($B196="",Y$190=""),"",IF(AND(NETWORKDAYS(Y$190,Y$190,'Feriados'!$F$7:$F$22)=1,OR(AND(Y$190&gt;='Mapa de férias'!$E$14,Y$190&lt;='Mapa de férias'!$F$14),AND(Y$190&gt;='Mapa de férias'!$G$14,Y$190&lt;='Mapa de férias'!$H$14),AND(Y$190&gt;='Mapa de férias'!$I$14,Y$190&lt;='Mapa de férias'!$J$14))),"F",""))</f>
        <v/>
      </c>
      <c r="Z196" s="44">
        <f>IF(OR($B196="",Z$190=""),"",IF(AND(NETWORKDAYS(Z$190,Z$190,'Feriados'!$F$7:$F$22)=1,OR(AND(Z$190&gt;='Mapa de férias'!$E$14,Z$190&lt;='Mapa de férias'!$F$14),AND(Z$190&gt;='Mapa de férias'!$G$14,Z$190&lt;='Mapa de férias'!$H$14),AND(Z$190&gt;='Mapa de férias'!$I$14,Z$190&lt;='Mapa de férias'!$J$14))),"F",""))</f>
        <v/>
      </c>
      <c r="AA196" s="44">
        <f>IF(OR($B196="",AA$190=""),"",IF(AND(NETWORKDAYS(AA$190,AA$190,'Feriados'!$F$7:$F$22)=1,OR(AND(AA$190&gt;='Mapa de férias'!$E$14,AA$190&lt;='Mapa de férias'!$F$14),AND(AA$190&gt;='Mapa de férias'!$G$14,AA$190&lt;='Mapa de férias'!$H$14),AND(AA$190&gt;='Mapa de férias'!$I$14,AA$190&lt;='Mapa de férias'!$J$14))),"F",""))</f>
        <v/>
      </c>
      <c r="AB196" s="44">
        <f>IF(OR($B196="",AB$190=""),"",IF(AND(NETWORKDAYS(AB$190,AB$190,'Feriados'!$F$7:$F$22)=1,OR(AND(AB$190&gt;='Mapa de férias'!$E$14,AB$190&lt;='Mapa de férias'!$F$14),AND(AB$190&gt;='Mapa de férias'!$G$14,AB$190&lt;='Mapa de férias'!$H$14),AND(AB$190&gt;='Mapa de férias'!$I$14,AB$190&lt;='Mapa de férias'!$J$14))),"F",""))</f>
        <v/>
      </c>
      <c r="AC196" s="44">
        <f>IF(OR($B196="",AC$190=""),"",IF(AND(NETWORKDAYS(AC$190,AC$190,'Feriados'!$F$7:$F$22)=1,OR(AND(AC$190&gt;='Mapa de férias'!$E$14,AC$190&lt;='Mapa de férias'!$F$14),AND(AC$190&gt;='Mapa de férias'!$G$14,AC$190&lt;='Mapa de férias'!$H$14),AND(AC$190&gt;='Mapa de férias'!$I$14,AC$190&lt;='Mapa de férias'!$J$14))),"F",""))</f>
        <v/>
      </c>
      <c r="AD196" s="44">
        <f>IF(OR($B196="",AD$190=""),"",IF(AND(NETWORKDAYS(AD$190,AD$190,'Feriados'!$F$7:$F$22)=1,OR(AND(AD$190&gt;='Mapa de férias'!$E$14,AD$190&lt;='Mapa de férias'!$F$14),AND(AD$190&gt;='Mapa de férias'!$G$14,AD$190&lt;='Mapa de férias'!$H$14),AND(AD$190&gt;='Mapa de férias'!$I$14,AD$190&lt;='Mapa de férias'!$J$14))),"F",""))</f>
        <v/>
      </c>
      <c r="AE196" s="44">
        <f>IF(OR($B196="",AE$190=""),"",IF(AND(NETWORKDAYS(AE$190,AE$190,'Feriados'!$F$7:$F$22)=1,OR(AND(AE$190&gt;='Mapa de férias'!$E$14,AE$190&lt;='Mapa de férias'!$F$14),AND(AE$190&gt;='Mapa de férias'!$G$14,AE$190&lt;='Mapa de férias'!$H$14),AND(AE$190&gt;='Mapa de férias'!$I$14,AE$190&lt;='Mapa de férias'!$J$14))),"F",""))</f>
        <v/>
      </c>
      <c r="AF196" s="44">
        <f>IF(OR($B196="",AF$190=""),"",IF(AND(NETWORKDAYS(AF$190,AF$190,'Feriados'!$F$7:$F$22)=1,OR(AND(AF$190&gt;='Mapa de férias'!$E$14,AF$190&lt;='Mapa de férias'!$F$14),AND(AF$190&gt;='Mapa de férias'!$G$14,AF$190&lt;='Mapa de férias'!$H$14),AND(AF$190&gt;='Mapa de férias'!$I$14,AF$190&lt;='Mapa de férias'!$J$14))),"F",""))</f>
        <v/>
      </c>
      <c r="AG196" s="44">
        <f>IF(OR($B196="",AG$190=""),"",IF(AND(NETWORKDAYS(AG$190,AG$190,'Feriados'!$F$7:$F$22)=1,OR(AND(AG$190&gt;='Mapa de férias'!$E$14,AG$190&lt;='Mapa de férias'!$F$14),AND(AG$190&gt;='Mapa de férias'!$G$14,AG$190&lt;='Mapa de férias'!$H$14),AND(AG$190&gt;='Mapa de férias'!$I$14,AG$190&lt;='Mapa de férias'!$J$14))),"F",""))</f>
        <v/>
      </c>
      <c r="AH196" s="45">
        <f>IF($B196="","",COUNTIF(C196:AG196,"F"))</f>
        <v/>
      </c>
    </row>
    <row r="197" ht="15" customHeight="1">
      <c r="A197" s="42" t="n">
        <v>6</v>
      </c>
      <c r="B197" s="43">
        <f>IF('Mapa de férias'!$B$15="","",'Mapa de férias'!$B$15)</f>
        <v/>
      </c>
      <c r="C197" s="44">
        <f>IF(OR($B197="",C$190=""),"",IF(AND(NETWORKDAYS(C$190,C$190,'Feriados'!$F$7:$F$22)=1,OR(AND(C$190&gt;='Mapa de férias'!$E$15,C$190&lt;='Mapa de férias'!$F$15),AND(C$190&gt;='Mapa de férias'!$G$15,C$190&lt;='Mapa de férias'!$H$15),AND(C$190&gt;='Mapa de férias'!$I$15,C$190&lt;='Mapa de férias'!$J$15))),"F",""))</f>
        <v/>
      </c>
      <c r="D197" s="44">
        <f>IF(OR($B197="",D$190=""),"",IF(AND(NETWORKDAYS(D$190,D$190,'Feriados'!$F$7:$F$22)=1,OR(AND(D$190&gt;='Mapa de férias'!$E$15,D$190&lt;='Mapa de férias'!$F$15),AND(D$190&gt;='Mapa de férias'!$G$15,D$190&lt;='Mapa de férias'!$H$15),AND(D$190&gt;='Mapa de férias'!$I$15,D$190&lt;='Mapa de férias'!$J$15))),"F",""))</f>
        <v/>
      </c>
      <c r="E197" s="44">
        <f>IF(OR($B197="",E$190=""),"",IF(AND(NETWORKDAYS(E$190,E$190,'Feriados'!$F$7:$F$22)=1,OR(AND(E$190&gt;='Mapa de férias'!$E$15,E$190&lt;='Mapa de férias'!$F$15),AND(E$190&gt;='Mapa de férias'!$G$15,E$190&lt;='Mapa de férias'!$H$15),AND(E$190&gt;='Mapa de férias'!$I$15,E$190&lt;='Mapa de férias'!$J$15))),"F",""))</f>
        <v/>
      </c>
      <c r="F197" s="44">
        <f>IF(OR($B197="",F$190=""),"",IF(AND(NETWORKDAYS(F$190,F$190,'Feriados'!$F$7:$F$22)=1,OR(AND(F$190&gt;='Mapa de férias'!$E$15,F$190&lt;='Mapa de férias'!$F$15),AND(F$190&gt;='Mapa de férias'!$G$15,F$190&lt;='Mapa de férias'!$H$15),AND(F$190&gt;='Mapa de férias'!$I$15,F$190&lt;='Mapa de férias'!$J$15))),"F",""))</f>
        <v/>
      </c>
      <c r="G197" s="44">
        <f>IF(OR($B197="",G$190=""),"",IF(AND(NETWORKDAYS(G$190,G$190,'Feriados'!$F$7:$F$22)=1,OR(AND(G$190&gt;='Mapa de férias'!$E$15,G$190&lt;='Mapa de férias'!$F$15),AND(G$190&gt;='Mapa de férias'!$G$15,G$190&lt;='Mapa de férias'!$H$15),AND(G$190&gt;='Mapa de férias'!$I$15,G$190&lt;='Mapa de férias'!$J$15))),"F",""))</f>
        <v/>
      </c>
      <c r="H197" s="44">
        <f>IF(OR($B197="",H$190=""),"",IF(AND(NETWORKDAYS(H$190,H$190,'Feriados'!$F$7:$F$22)=1,OR(AND(H$190&gt;='Mapa de férias'!$E$15,H$190&lt;='Mapa de férias'!$F$15),AND(H$190&gt;='Mapa de férias'!$G$15,H$190&lt;='Mapa de férias'!$H$15),AND(H$190&gt;='Mapa de férias'!$I$15,H$190&lt;='Mapa de férias'!$J$15))),"F",""))</f>
        <v/>
      </c>
      <c r="I197" s="44">
        <f>IF(OR($B197="",I$190=""),"",IF(AND(NETWORKDAYS(I$190,I$190,'Feriados'!$F$7:$F$22)=1,OR(AND(I$190&gt;='Mapa de férias'!$E$15,I$190&lt;='Mapa de férias'!$F$15),AND(I$190&gt;='Mapa de férias'!$G$15,I$190&lt;='Mapa de férias'!$H$15),AND(I$190&gt;='Mapa de férias'!$I$15,I$190&lt;='Mapa de férias'!$J$15))),"F",""))</f>
        <v/>
      </c>
      <c r="J197" s="44">
        <f>IF(OR($B197="",J$190=""),"",IF(AND(NETWORKDAYS(J$190,J$190,'Feriados'!$F$7:$F$22)=1,OR(AND(J$190&gt;='Mapa de férias'!$E$15,J$190&lt;='Mapa de férias'!$F$15),AND(J$190&gt;='Mapa de férias'!$G$15,J$190&lt;='Mapa de férias'!$H$15),AND(J$190&gt;='Mapa de férias'!$I$15,J$190&lt;='Mapa de férias'!$J$15))),"F",""))</f>
        <v/>
      </c>
      <c r="K197" s="44">
        <f>IF(OR($B197="",K$190=""),"",IF(AND(NETWORKDAYS(K$190,K$190,'Feriados'!$F$7:$F$22)=1,OR(AND(K$190&gt;='Mapa de férias'!$E$15,K$190&lt;='Mapa de férias'!$F$15),AND(K$190&gt;='Mapa de férias'!$G$15,K$190&lt;='Mapa de férias'!$H$15),AND(K$190&gt;='Mapa de férias'!$I$15,K$190&lt;='Mapa de férias'!$J$15))),"F",""))</f>
        <v/>
      </c>
      <c r="L197" s="44">
        <f>IF(OR($B197="",L$190=""),"",IF(AND(NETWORKDAYS(L$190,L$190,'Feriados'!$F$7:$F$22)=1,OR(AND(L$190&gt;='Mapa de férias'!$E$15,L$190&lt;='Mapa de férias'!$F$15),AND(L$190&gt;='Mapa de férias'!$G$15,L$190&lt;='Mapa de férias'!$H$15),AND(L$190&gt;='Mapa de férias'!$I$15,L$190&lt;='Mapa de férias'!$J$15))),"F",""))</f>
        <v/>
      </c>
      <c r="M197" s="44">
        <f>IF(OR($B197="",M$190=""),"",IF(AND(NETWORKDAYS(M$190,M$190,'Feriados'!$F$7:$F$22)=1,OR(AND(M$190&gt;='Mapa de férias'!$E$15,M$190&lt;='Mapa de férias'!$F$15),AND(M$190&gt;='Mapa de férias'!$G$15,M$190&lt;='Mapa de férias'!$H$15),AND(M$190&gt;='Mapa de férias'!$I$15,M$190&lt;='Mapa de férias'!$J$15))),"F",""))</f>
        <v/>
      </c>
      <c r="N197" s="44">
        <f>IF(OR($B197="",N$190=""),"",IF(AND(NETWORKDAYS(N$190,N$190,'Feriados'!$F$7:$F$22)=1,OR(AND(N$190&gt;='Mapa de férias'!$E$15,N$190&lt;='Mapa de férias'!$F$15),AND(N$190&gt;='Mapa de férias'!$G$15,N$190&lt;='Mapa de férias'!$H$15),AND(N$190&gt;='Mapa de férias'!$I$15,N$190&lt;='Mapa de férias'!$J$15))),"F",""))</f>
        <v/>
      </c>
      <c r="O197" s="44">
        <f>IF(OR($B197="",O$190=""),"",IF(AND(NETWORKDAYS(O$190,O$190,'Feriados'!$F$7:$F$22)=1,OR(AND(O$190&gt;='Mapa de férias'!$E$15,O$190&lt;='Mapa de férias'!$F$15),AND(O$190&gt;='Mapa de férias'!$G$15,O$190&lt;='Mapa de férias'!$H$15),AND(O$190&gt;='Mapa de férias'!$I$15,O$190&lt;='Mapa de férias'!$J$15))),"F",""))</f>
        <v/>
      </c>
      <c r="P197" s="44">
        <f>IF(OR($B197="",P$190=""),"",IF(AND(NETWORKDAYS(P$190,P$190,'Feriados'!$F$7:$F$22)=1,OR(AND(P$190&gt;='Mapa de férias'!$E$15,P$190&lt;='Mapa de férias'!$F$15),AND(P$190&gt;='Mapa de férias'!$G$15,P$190&lt;='Mapa de férias'!$H$15),AND(P$190&gt;='Mapa de férias'!$I$15,P$190&lt;='Mapa de férias'!$J$15))),"F",""))</f>
        <v/>
      </c>
      <c r="Q197" s="44">
        <f>IF(OR($B197="",Q$190=""),"",IF(AND(NETWORKDAYS(Q$190,Q$190,'Feriados'!$F$7:$F$22)=1,OR(AND(Q$190&gt;='Mapa de férias'!$E$15,Q$190&lt;='Mapa de férias'!$F$15),AND(Q$190&gt;='Mapa de férias'!$G$15,Q$190&lt;='Mapa de férias'!$H$15),AND(Q$190&gt;='Mapa de férias'!$I$15,Q$190&lt;='Mapa de férias'!$J$15))),"F",""))</f>
        <v/>
      </c>
      <c r="R197" s="44">
        <f>IF(OR($B197="",R$190=""),"",IF(AND(NETWORKDAYS(R$190,R$190,'Feriados'!$F$7:$F$22)=1,OR(AND(R$190&gt;='Mapa de férias'!$E$15,R$190&lt;='Mapa de férias'!$F$15),AND(R$190&gt;='Mapa de férias'!$G$15,R$190&lt;='Mapa de férias'!$H$15),AND(R$190&gt;='Mapa de férias'!$I$15,R$190&lt;='Mapa de férias'!$J$15))),"F",""))</f>
        <v/>
      </c>
      <c r="S197" s="44">
        <f>IF(OR($B197="",S$190=""),"",IF(AND(NETWORKDAYS(S$190,S$190,'Feriados'!$F$7:$F$22)=1,OR(AND(S$190&gt;='Mapa de férias'!$E$15,S$190&lt;='Mapa de férias'!$F$15),AND(S$190&gt;='Mapa de férias'!$G$15,S$190&lt;='Mapa de férias'!$H$15),AND(S$190&gt;='Mapa de férias'!$I$15,S$190&lt;='Mapa de férias'!$J$15))),"F",""))</f>
        <v/>
      </c>
      <c r="T197" s="44">
        <f>IF(OR($B197="",T$190=""),"",IF(AND(NETWORKDAYS(T$190,T$190,'Feriados'!$F$7:$F$22)=1,OR(AND(T$190&gt;='Mapa de férias'!$E$15,T$190&lt;='Mapa de férias'!$F$15),AND(T$190&gt;='Mapa de férias'!$G$15,T$190&lt;='Mapa de férias'!$H$15),AND(T$190&gt;='Mapa de férias'!$I$15,T$190&lt;='Mapa de férias'!$J$15))),"F",""))</f>
        <v/>
      </c>
      <c r="U197" s="44">
        <f>IF(OR($B197="",U$190=""),"",IF(AND(NETWORKDAYS(U$190,U$190,'Feriados'!$F$7:$F$22)=1,OR(AND(U$190&gt;='Mapa de férias'!$E$15,U$190&lt;='Mapa de férias'!$F$15),AND(U$190&gt;='Mapa de férias'!$G$15,U$190&lt;='Mapa de férias'!$H$15),AND(U$190&gt;='Mapa de férias'!$I$15,U$190&lt;='Mapa de férias'!$J$15))),"F",""))</f>
        <v/>
      </c>
      <c r="V197" s="44">
        <f>IF(OR($B197="",V$190=""),"",IF(AND(NETWORKDAYS(V$190,V$190,'Feriados'!$F$7:$F$22)=1,OR(AND(V$190&gt;='Mapa de férias'!$E$15,V$190&lt;='Mapa de férias'!$F$15),AND(V$190&gt;='Mapa de férias'!$G$15,V$190&lt;='Mapa de férias'!$H$15),AND(V$190&gt;='Mapa de férias'!$I$15,V$190&lt;='Mapa de férias'!$J$15))),"F",""))</f>
        <v/>
      </c>
      <c r="W197" s="44">
        <f>IF(OR($B197="",W$190=""),"",IF(AND(NETWORKDAYS(W$190,W$190,'Feriados'!$F$7:$F$22)=1,OR(AND(W$190&gt;='Mapa de férias'!$E$15,W$190&lt;='Mapa de férias'!$F$15),AND(W$190&gt;='Mapa de férias'!$G$15,W$190&lt;='Mapa de férias'!$H$15),AND(W$190&gt;='Mapa de férias'!$I$15,W$190&lt;='Mapa de férias'!$J$15))),"F",""))</f>
        <v/>
      </c>
      <c r="X197" s="44">
        <f>IF(OR($B197="",X$190=""),"",IF(AND(NETWORKDAYS(X$190,X$190,'Feriados'!$F$7:$F$22)=1,OR(AND(X$190&gt;='Mapa de férias'!$E$15,X$190&lt;='Mapa de férias'!$F$15),AND(X$190&gt;='Mapa de férias'!$G$15,X$190&lt;='Mapa de férias'!$H$15),AND(X$190&gt;='Mapa de férias'!$I$15,X$190&lt;='Mapa de férias'!$J$15))),"F",""))</f>
        <v/>
      </c>
      <c r="Y197" s="44">
        <f>IF(OR($B197="",Y$190=""),"",IF(AND(NETWORKDAYS(Y$190,Y$190,'Feriados'!$F$7:$F$22)=1,OR(AND(Y$190&gt;='Mapa de férias'!$E$15,Y$190&lt;='Mapa de férias'!$F$15),AND(Y$190&gt;='Mapa de férias'!$G$15,Y$190&lt;='Mapa de férias'!$H$15),AND(Y$190&gt;='Mapa de férias'!$I$15,Y$190&lt;='Mapa de férias'!$J$15))),"F",""))</f>
        <v/>
      </c>
      <c r="Z197" s="44">
        <f>IF(OR($B197="",Z$190=""),"",IF(AND(NETWORKDAYS(Z$190,Z$190,'Feriados'!$F$7:$F$22)=1,OR(AND(Z$190&gt;='Mapa de férias'!$E$15,Z$190&lt;='Mapa de férias'!$F$15),AND(Z$190&gt;='Mapa de férias'!$G$15,Z$190&lt;='Mapa de férias'!$H$15),AND(Z$190&gt;='Mapa de férias'!$I$15,Z$190&lt;='Mapa de férias'!$J$15))),"F",""))</f>
        <v/>
      </c>
      <c r="AA197" s="44">
        <f>IF(OR($B197="",AA$190=""),"",IF(AND(NETWORKDAYS(AA$190,AA$190,'Feriados'!$F$7:$F$22)=1,OR(AND(AA$190&gt;='Mapa de férias'!$E$15,AA$190&lt;='Mapa de férias'!$F$15),AND(AA$190&gt;='Mapa de férias'!$G$15,AA$190&lt;='Mapa de férias'!$H$15),AND(AA$190&gt;='Mapa de férias'!$I$15,AA$190&lt;='Mapa de férias'!$J$15))),"F",""))</f>
        <v/>
      </c>
      <c r="AB197" s="44">
        <f>IF(OR($B197="",AB$190=""),"",IF(AND(NETWORKDAYS(AB$190,AB$190,'Feriados'!$F$7:$F$22)=1,OR(AND(AB$190&gt;='Mapa de férias'!$E$15,AB$190&lt;='Mapa de férias'!$F$15),AND(AB$190&gt;='Mapa de férias'!$G$15,AB$190&lt;='Mapa de férias'!$H$15),AND(AB$190&gt;='Mapa de férias'!$I$15,AB$190&lt;='Mapa de férias'!$J$15))),"F",""))</f>
        <v/>
      </c>
      <c r="AC197" s="44">
        <f>IF(OR($B197="",AC$190=""),"",IF(AND(NETWORKDAYS(AC$190,AC$190,'Feriados'!$F$7:$F$22)=1,OR(AND(AC$190&gt;='Mapa de férias'!$E$15,AC$190&lt;='Mapa de férias'!$F$15),AND(AC$190&gt;='Mapa de férias'!$G$15,AC$190&lt;='Mapa de férias'!$H$15),AND(AC$190&gt;='Mapa de férias'!$I$15,AC$190&lt;='Mapa de férias'!$J$15))),"F",""))</f>
        <v/>
      </c>
      <c r="AD197" s="44">
        <f>IF(OR($B197="",AD$190=""),"",IF(AND(NETWORKDAYS(AD$190,AD$190,'Feriados'!$F$7:$F$22)=1,OR(AND(AD$190&gt;='Mapa de férias'!$E$15,AD$190&lt;='Mapa de férias'!$F$15),AND(AD$190&gt;='Mapa de férias'!$G$15,AD$190&lt;='Mapa de férias'!$H$15),AND(AD$190&gt;='Mapa de férias'!$I$15,AD$190&lt;='Mapa de férias'!$J$15))),"F",""))</f>
        <v/>
      </c>
      <c r="AE197" s="44">
        <f>IF(OR($B197="",AE$190=""),"",IF(AND(NETWORKDAYS(AE$190,AE$190,'Feriados'!$F$7:$F$22)=1,OR(AND(AE$190&gt;='Mapa de férias'!$E$15,AE$190&lt;='Mapa de férias'!$F$15),AND(AE$190&gt;='Mapa de férias'!$G$15,AE$190&lt;='Mapa de férias'!$H$15),AND(AE$190&gt;='Mapa de férias'!$I$15,AE$190&lt;='Mapa de férias'!$J$15))),"F",""))</f>
        <v/>
      </c>
      <c r="AF197" s="44">
        <f>IF(OR($B197="",AF$190=""),"",IF(AND(NETWORKDAYS(AF$190,AF$190,'Feriados'!$F$7:$F$22)=1,OR(AND(AF$190&gt;='Mapa de férias'!$E$15,AF$190&lt;='Mapa de férias'!$F$15),AND(AF$190&gt;='Mapa de férias'!$G$15,AF$190&lt;='Mapa de férias'!$H$15),AND(AF$190&gt;='Mapa de férias'!$I$15,AF$190&lt;='Mapa de férias'!$J$15))),"F",""))</f>
        <v/>
      </c>
      <c r="AG197" s="44">
        <f>IF(OR($B197="",AG$190=""),"",IF(AND(NETWORKDAYS(AG$190,AG$190,'Feriados'!$F$7:$F$22)=1,OR(AND(AG$190&gt;='Mapa de férias'!$E$15,AG$190&lt;='Mapa de férias'!$F$15),AND(AG$190&gt;='Mapa de férias'!$G$15,AG$190&lt;='Mapa de férias'!$H$15),AND(AG$190&gt;='Mapa de férias'!$I$15,AG$190&lt;='Mapa de férias'!$J$15))),"F",""))</f>
        <v/>
      </c>
      <c r="AH197" s="45">
        <f>IF($B197="","",COUNTIF(C197:AG197,"F"))</f>
        <v/>
      </c>
    </row>
    <row r="198" ht="15" customHeight="1">
      <c r="A198" s="42" t="n">
        <v>7</v>
      </c>
      <c r="B198" s="43">
        <f>IF('Mapa de férias'!$B$16="","",'Mapa de férias'!$B$16)</f>
        <v/>
      </c>
      <c r="C198" s="44">
        <f>IF(OR($B198="",C$190=""),"",IF(AND(NETWORKDAYS(C$190,C$190,'Feriados'!$F$7:$F$22)=1,OR(AND(C$190&gt;='Mapa de férias'!$E$16,C$190&lt;='Mapa de férias'!$F$16),AND(C$190&gt;='Mapa de férias'!$G$16,C$190&lt;='Mapa de férias'!$H$16),AND(C$190&gt;='Mapa de férias'!$I$16,C$190&lt;='Mapa de férias'!$J$16))),"F",""))</f>
        <v/>
      </c>
      <c r="D198" s="44">
        <f>IF(OR($B198="",D$190=""),"",IF(AND(NETWORKDAYS(D$190,D$190,'Feriados'!$F$7:$F$22)=1,OR(AND(D$190&gt;='Mapa de férias'!$E$16,D$190&lt;='Mapa de férias'!$F$16),AND(D$190&gt;='Mapa de férias'!$G$16,D$190&lt;='Mapa de férias'!$H$16),AND(D$190&gt;='Mapa de férias'!$I$16,D$190&lt;='Mapa de férias'!$J$16))),"F",""))</f>
        <v/>
      </c>
      <c r="E198" s="44">
        <f>IF(OR($B198="",E$190=""),"",IF(AND(NETWORKDAYS(E$190,E$190,'Feriados'!$F$7:$F$22)=1,OR(AND(E$190&gt;='Mapa de férias'!$E$16,E$190&lt;='Mapa de férias'!$F$16),AND(E$190&gt;='Mapa de férias'!$G$16,E$190&lt;='Mapa de férias'!$H$16),AND(E$190&gt;='Mapa de férias'!$I$16,E$190&lt;='Mapa de férias'!$J$16))),"F",""))</f>
        <v/>
      </c>
      <c r="F198" s="44">
        <f>IF(OR($B198="",F$190=""),"",IF(AND(NETWORKDAYS(F$190,F$190,'Feriados'!$F$7:$F$22)=1,OR(AND(F$190&gt;='Mapa de férias'!$E$16,F$190&lt;='Mapa de férias'!$F$16),AND(F$190&gt;='Mapa de férias'!$G$16,F$190&lt;='Mapa de férias'!$H$16),AND(F$190&gt;='Mapa de férias'!$I$16,F$190&lt;='Mapa de férias'!$J$16))),"F",""))</f>
        <v/>
      </c>
      <c r="G198" s="44">
        <f>IF(OR($B198="",G$190=""),"",IF(AND(NETWORKDAYS(G$190,G$190,'Feriados'!$F$7:$F$22)=1,OR(AND(G$190&gt;='Mapa de férias'!$E$16,G$190&lt;='Mapa de férias'!$F$16),AND(G$190&gt;='Mapa de férias'!$G$16,G$190&lt;='Mapa de férias'!$H$16),AND(G$190&gt;='Mapa de férias'!$I$16,G$190&lt;='Mapa de férias'!$J$16))),"F",""))</f>
        <v/>
      </c>
      <c r="H198" s="44">
        <f>IF(OR($B198="",H$190=""),"",IF(AND(NETWORKDAYS(H$190,H$190,'Feriados'!$F$7:$F$22)=1,OR(AND(H$190&gt;='Mapa de férias'!$E$16,H$190&lt;='Mapa de férias'!$F$16),AND(H$190&gt;='Mapa de férias'!$G$16,H$190&lt;='Mapa de férias'!$H$16),AND(H$190&gt;='Mapa de férias'!$I$16,H$190&lt;='Mapa de férias'!$J$16))),"F",""))</f>
        <v/>
      </c>
      <c r="I198" s="44">
        <f>IF(OR($B198="",I$190=""),"",IF(AND(NETWORKDAYS(I$190,I$190,'Feriados'!$F$7:$F$22)=1,OR(AND(I$190&gt;='Mapa de férias'!$E$16,I$190&lt;='Mapa de férias'!$F$16),AND(I$190&gt;='Mapa de férias'!$G$16,I$190&lt;='Mapa de férias'!$H$16),AND(I$190&gt;='Mapa de férias'!$I$16,I$190&lt;='Mapa de férias'!$J$16))),"F",""))</f>
        <v/>
      </c>
      <c r="J198" s="44">
        <f>IF(OR($B198="",J$190=""),"",IF(AND(NETWORKDAYS(J$190,J$190,'Feriados'!$F$7:$F$22)=1,OR(AND(J$190&gt;='Mapa de férias'!$E$16,J$190&lt;='Mapa de férias'!$F$16),AND(J$190&gt;='Mapa de férias'!$G$16,J$190&lt;='Mapa de férias'!$H$16),AND(J$190&gt;='Mapa de férias'!$I$16,J$190&lt;='Mapa de férias'!$J$16))),"F",""))</f>
        <v/>
      </c>
      <c r="K198" s="44">
        <f>IF(OR($B198="",K$190=""),"",IF(AND(NETWORKDAYS(K$190,K$190,'Feriados'!$F$7:$F$22)=1,OR(AND(K$190&gt;='Mapa de férias'!$E$16,K$190&lt;='Mapa de férias'!$F$16),AND(K$190&gt;='Mapa de férias'!$G$16,K$190&lt;='Mapa de férias'!$H$16),AND(K$190&gt;='Mapa de férias'!$I$16,K$190&lt;='Mapa de férias'!$J$16))),"F",""))</f>
        <v/>
      </c>
      <c r="L198" s="44">
        <f>IF(OR($B198="",L$190=""),"",IF(AND(NETWORKDAYS(L$190,L$190,'Feriados'!$F$7:$F$22)=1,OR(AND(L$190&gt;='Mapa de férias'!$E$16,L$190&lt;='Mapa de férias'!$F$16),AND(L$190&gt;='Mapa de férias'!$G$16,L$190&lt;='Mapa de férias'!$H$16),AND(L$190&gt;='Mapa de férias'!$I$16,L$190&lt;='Mapa de férias'!$J$16))),"F",""))</f>
        <v/>
      </c>
      <c r="M198" s="44">
        <f>IF(OR($B198="",M$190=""),"",IF(AND(NETWORKDAYS(M$190,M$190,'Feriados'!$F$7:$F$22)=1,OR(AND(M$190&gt;='Mapa de férias'!$E$16,M$190&lt;='Mapa de férias'!$F$16),AND(M$190&gt;='Mapa de férias'!$G$16,M$190&lt;='Mapa de férias'!$H$16),AND(M$190&gt;='Mapa de férias'!$I$16,M$190&lt;='Mapa de férias'!$J$16))),"F",""))</f>
        <v/>
      </c>
      <c r="N198" s="44">
        <f>IF(OR($B198="",N$190=""),"",IF(AND(NETWORKDAYS(N$190,N$190,'Feriados'!$F$7:$F$22)=1,OR(AND(N$190&gt;='Mapa de férias'!$E$16,N$190&lt;='Mapa de férias'!$F$16),AND(N$190&gt;='Mapa de férias'!$G$16,N$190&lt;='Mapa de férias'!$H$16),AND(N$190&gt;='Mapa de férias'!$I$16,N$190&lt;='Mapa de férias'!$J$16))),"F",""))</f>
        <v/>
      </c>
      <c r="O198" s="44">
        <f>IF(OR($B198="",O$190=""),"",IF(AND(NETWORKDAYS(O$190,O$190,'Feriados'!$F$7:$F$22)=1,OR(AND(O$190&gt;='Mapa de férias'!$E$16,O$190&lt;='Mapa de férias'!$F$16),AND(O$190&gt;='Mapa de férias'!$G$16,O$190&lt;='Mapa de férias'!$H$16),AND(O$190&gt;='Mapa de férias'!$I$16,O$190&lt;='Mapa de férias'!$J$16))),"F",""))</f>
        <v/>
      </c>
      <c r="P198" s="44">
        <f>IF(OR($B198="",P$190=""),"",IF(AND(NETWORKDAYS(P$190,P$190,'Feriados'!$F$7:$F$22)=1,OR(AND(P$190&gt;='Mapa de férias'!$E$16,P$190&lt;='Mapa de férias'!$F$16),AND(P$190&gt;='Mapa de férias'!$G$16,P$190&lt;='Mapa de férias'!$H$16),AND(P$190&gt;='Mapa de férias'!$I$16,P$190&lt;='Mapa de férias'!$J$16))),"F",""))</f>
        <v/>
      </c>
      <c r="Q198" s="44">
        <f>IF(OR($B198="",Q$190=""),"",IF(AND(NETWORKDAYS(Q$190,Q$190,'Feriados'!$F$7:$F$22)=1,OR(AND(Q$190&gt;='Mapa de férias'!$E$16,Q$190&lt;='Mapa de férias'!$F$16),AND(Q$190&gt;='Mapa de férias'!$G$16,Q$190&lt;='Mapa de férias'!$H$16),AND(Q$190&gt;='Mapa de férias'!$I$16,Q$190&lt;='Mapa de férias'!$J$16))),"F",""))</f>
        <v/>
      </c>
      <c r="R198" s="44">
        <f>IF(OR($B198="",R$190=""),"",IF(AND(NETWORKDAYS(R$190,R$190,'Feriados'!$F$7:$F$22)=1,OR(AND(R$190&gt;='Mapa de férias'!$E$16,R$190&lt;='Mapa de férias'!$F$16),AND(R$190&gt;='Mapa de férias'!$G$16,R$190&lt;='Mapa de férias'!$H$16),AND(R$190&gt;='Mapa de férias'!$I$16,R$190&lt;='Mapa de férias'!$J$16))),"F",""))</f>
        <v/>
      </c>
      <c r="S198" s="44">
        <f>IF(OR($B198="",S$190=""),"",IF(AND(NETWORKDAYS(S$190,S$190,'Feriados'!$F$7:$F$22)=1,OR(AND(S$190&gt;='Mapa de férias'!$E$16,S$190&lt;='Mapa de férias'!$F$16),AND(S$190&gt;='Mapa de férias'!$G$16,S$190&lt;='Mapa de férias'!$H$16),AND(S$190&gt;='Mapa de férias'!$I$16,S$190&lt;='Mapa de férias'!$J$16))),"F",""))</f>
        <v/>
      </c>
      <c r="T198" s="44">
        <f>IF(OR($B198="",T$190=""),"",IF(AND(NETWORKDAYS(T$190,T$190,'Feriados'!$F$7:$F$22)=1,OR(AND(T$190&gt;='Mapa de férias'!$E$16,T$190&lt;='Mapa de férias'!$F$16),AND(T$190&gt;='Mapa de férias'!$G$16,T$190&lt;='Mapa de férias'!$H$16),AND(T$190&gt;='Mapa de férias'!$I$16,T$190&lt;='Mapa de férias'!$J$16))),"F",""))</f>
        <v/>
      </c>
      <c r="U198" s="44">
        <f>IF(OR($B198="",U$190=""),"",IF(AND(NETWORKDAYS(U$190,U$190,'Feriados'!$F$7:$F$22)=1,OR(AND(U$190&gt;='Mapa de férias'!$E$16,U$190&lt;='Mapa de férias'!$F$16),AND(U$190&gt;='Mapa de férias'!$G$16,U$190&lt;='Mapa de férias'!$H$16),AND(U$190&gt;='Mapa de férias'!$I$16,U$190&lt;='Mapa de férias'!$J$16))),"F",""))</f>
        <v/>
      </c>
      <c r="V198" s="44">
        <f>IF(OR($B198="",V$190=""),"",IF(AND(NETWORKDAYS(V$190,V$190,'Feriados'!$F$7:$F$22)=1,OR(AND(V$190&gt;='Mapa de férias'!$E$16,V$190&lt;='Mapa de férias'!$F$16),AND(V$190&gt;='Mapa de férias'!$G$16,V$190&lt;='Mapa de férias'!$H$16),AND(V$190&gt;='Mapa de férias'!$I$16,V$190&lt;='Mapa de férias'!$J$16))),"F",""))</f>
        <v/>
      </c>
      <c r="W198" s="44">
        <f>IF(OR($B198="",W$190=""),"",IF(AND(NETWORKDAYS(W$190,W$190,'Feriados'!$F$7:$F$22)=1,OR(AND(W$190&gt;='Mapa de férias'!$E$16,W$190&lt;='Mapa de férias'!$F$16),AND(W$190&gt;='Mapa de férias'!$G$16,W$190&lt;='Mapa de férias'!$H$16),AND(W$190&gt;='Mapa de férias'!$I$16,W$190&lt;='Mapa de férias'!$J$16))),"F",""))</f>
        <v/>
      </c>
      <c r="X198" s="44">
        <f>IF(OR($B198="",X$190=""),"",IF(AND(NETWORKDAYS(X$190,X$190,'Feriados'!$F$7:$F$22)=1,OR(AND(X$190&gt;='Mapa de férias'!$E$16,X$190&lt;='Mapa de férias'!$F$16),AND(X$190&gt;='Mapa de férias'!$G$16,X$190&lt;='Mapa de férias'!$H$16),AND(X$190&gt;='Mapa de férias'!$I$16,X$190&lt;='Mapa de férias'!$J$16))),"F",""))</f>
        <v/>
      </c>
      <c r="Y198" s="44">
        <f>IF(OR($B198="",Y$190=""),"",IF(AND(NETWORKDAYS(Y$190,Y$190,'Feriados'!$F$7:$F$22)=1,OR(AND(Y$190&gt;='Mapa de férias'!$E$16,Y$190&lt;='Mapa de férias'!$F$16),AND(Y$190&gt;='Mapa de férias'!$G$16,Y$190&lt;='Mapa de férias'!$H$16),AND(Y$190&gt;='Mapa de férias'!$I$16,Y$190&lt;='Mapa de férias'!$J$16))),"F",""))</f>
        <v/>
      </c>
      <c r="Z198" s="44">
        <f>IF(OR($B198="",Z$190=""),"",IF(AND(NETWORKDAYS(Z$190,Z$190,'Feriados'!$F$7:$F$22)=1,OR(AND(Z$190&gt;='Mapa de férias'!$E$16,Z$190&lt;='Mapa de férias'!$F$16),AND(Z$190&gt;='Mapa de férias'!$G$16,Z$190&lt;='Mapa de férias'!$H$16),AND(Z$190&gt;='Mapa de férias'!$I$16,Z$190&lt;='Mapa de férias'!$J$16))),"F",""))</f>
        <v/>
      </c>
      <c r="AA198" s="44">
        <f>IF(OR($B198="",AA$190=""),"",IF(AND(NETWORKDAYS(AA$190,AA$190,'Feriados'!$F$7:$F$22)=1,OR(AND(AA$190&gt;='Mapa de férias'!$E$16,AA$190&lt;='Mapa de férias'!$F$16),AND(AA$190&gt;='Mapa de férias'!$G$16,AA$190&lt;='Mapa de férias'!$H$16),AND(AA$190&gt;='Mapa de férias'!$I$16,AA$190&lt;='Mapa de férias'!$J$16))),"F",""))</f>
        <v/>
      </c>
      <c r="AB198" s="44">
        <f>IF(OR($B198="",AB$190=""),"",IF(AND(NETWORKDAYS(AB$190,AB$190,'Feriados'!$F$7:$F$22)=1,OR(AND(AB$190&gt;='Mapa de férias'!$E$16,AB$190&lt;='Mapa de férias'!$F$16),AND(AB$190&gt;='Mapa de férias'!$G$16,AB$190&lt;='Mapa de férias'!$H$16),AND(AB$190&gt;='Mapa de férias'!$I$16,AB$190&lt;='Mapa de férias'!$J$16))),"F",""))</f>
        <v/>
      </c>
      <c r="AC198" s="44">
        <f>IF(OR($B198="",AC$190=""),"",IF(AND(NETWORKDAYS(AC$190,AC$190,'Feriados'!$F$7:$F$22)=1,OR(AND(AC$190&gt;='Mapa de férias'!$E$16,AC$190&lt;='Mapa de férias'!$F$16),AND(AC$190&gt;='Mapa de férias'!$G$16,AC$190&lt;='Mapa de férias'!$H$16),AND(AC$190&gt;='Mapa de férias'!$I$16,AC$190&lt;='Mapa de férias'!$J$16))),"F",""))</f>
        <v/>
      </c>
      <c r="AD198" s="44">
        <f>IF(OR($B198="",AD$190=""),"",IF(AND(NETWORKDAYS(AD$190,AD$190,'Feriados'!$F$7:$F$22)=1,OR(AND(AD$190&gt;='Mapa de férias'!$E$16,AD$190&lt;='Mapa de férias'!$F$16),AND(AD$190&gt;='Mapa de férias'!$G$16,AD$190&lt;='Mapa de férias'!$H$16),AND(AD$190&gt;='Mapa de férias'!$I$16,AD$190&lt;='Mapa de férias'!$J$16))),"F",""))</f>
        <v/>
      </c>
      <c r="AE198" s="44">
        <f>IF(OR($B198="",AE$190=""),"",IF(AND(NETWORKDAYS(AE$190,AE$190,'Feriados'!$F$7:$F$22)=1,OR(AND(AE$190&gt;='Mapa de férias'!$E$16,AE$190&lt;='Mapa de férias'!$F$16),AND(AE$190&gt;='Mapa de férias'!$G$16,AE$190&lt;='Mapa de férias'!$H$16),AND(AE$190&gt;='Mapa de férias'!$I$16,AE$190&lt;='Mapa de férias'!$J$16))),"F",""))</f>
        <v/>
      </c>
      <c r="AF198" s="44">
        <f>IF(OR($B198="",AF$190=""),"",IF(AND(NETWORKDAYS(AF$190,AF$190,'Feriados'!$F$7:$F$22)=1,OR(AND(AF$190&gt;='Mapa de férias'!$E$16,AF$190&lt;='Mapa de férias'!$F$16),AND(AF$190&gt;='Mapa de férias'!$G$16,AF$190&lt;='Mapa de férias'!$H$16),AND(AF$190&gt;='Mapa de férias'!$I$16,AF$190&lt;='Mapa de férias'!$J$16))),"F",""))</f>
        <v/>
      </c>
      <c r="AG198" s="44">
        <f>IF(OR($B198="",AG$190=""),"",IF(AND(NETWORKDAYS(AG$190,AG$190,'Feriados'!$F$7:$F$22)=1,OR(AND(AG$190&gt;='Mapa de férias'!$E$16,AG$190&lt;='Mapa de férias'!$F$16),AND(AG$190&gt;='Mapa de férias'!$G$16,AG$190&lt;='Mapa de férias'!$H$16),AND(AG$190&gt;='Mapa de férias'!$I$16,AG$190&lt;='Mapa de férias'!$J$16))),"F",""))</f>
        <v/>
      </c>
      <c r="AH198" s="45">
        <f>IF($B198="","",COUNTIF(C198:AG198,"F"))</f>
        <v/>
      </c>
    </row>
    <row r="199" ht="15" customHeight="1">
      <c r="A199" s="42" t="n">
        <v>8</v>
      </c>
      <c r="B199" s="43">
        <f>IF('Mapa de férias'!$B$17="","",'Mapa de férias'!$B$17)</f>
        <v/>
      </c>
      <c r="C199" s="44">
        <f>IF(OR($B199="",C$190=""),"",IF(AND(NETWORKDAYS(C$190,C$190,'Feriados'!$F$7:$F$22)=1,OR(AND(C$190&gt;='Mapa de férias'!$E$17,C$190&lt;='Mapa de férias'!$F$17),AND(C$190&gt;='Mapa de férias'!$G$17,C$190&lt;='Mapa de férias'!$H$17),AND(C$190&gt;='Mapa de férias'!$I$17,C$190&lt;='Mapa de férias'!$J$17))),"F",""))</f>
        <v/>
      </c>
      <c r="D199" s="44">
        <f>IF(OR($B199="",D$190=""),"",IF(AND(NETWORKDAYS(D$190,D$190,'Feriados'!$F$7:$F$22)=1,OR(AND(D$190&gt;='Mapa de férias'!$E$17,D$190&lt;='Mapa de férias'!$F$17),AND(D$190&gt;='Mapa de férias'!$G$17,D$190&lt;='Mapa de férias'!$H$17),AND(D$190&gt;='Mapa de férias'!$I$17,D$190&lt;='Mapa de férias'!$J$17))),"F",""))</f>
        <v/>
      </c>
      <c r="E199" s="44">
        <f>IF(OR($B199="",E$190=""),"",IF(AND(NETWORKDAYS(E$190,E$190,'Feriados'!$F$7:$F$22)=1,OR(AND(E$190&gt;='Mapa de férias'!$E$17,E$190&lt;='Mapa de férias'!$F$17),AND(E$190&gt;='Mapa de férias'!$G$17,E$190&lt;='Mapa de férias'!$H$17),AND(E$190&gt;='Mapa de férias'!$I$17,E$190&lt;='Mapa de férias'!$J$17))),"F",""))</f>
        <v/>
      </c>
      <c r="F199" s="44">
        <f>IF(OR($B199="",F$190=""),"",IF(AND(NETWORKDAYS(F$190,F$190,'Feriados'!$F$7:$F$22)=1,OR(AND(F$190&gt;='Mapa de férias'!$E$17,F$190&lt;='Mapa de férias'!$F$17),AND(F$190&gt;='Mapa de férias'!$G$17,F$190&lt;='Mapa de férias'!$H$17),AND(F$190&gt;='Mapa de férias'!$I$17,F$190&lt;='Mapa de férias'!$J$17))),"F",""))</f>
        <v/>
      </c>
      <c r="G199" s="44">
        <f>IF(OR($B199="",G$190=""),"",IF(AND(NETWORKDAYS(G$190,G$190,'Feriados'!$F$7:$F$22)=1,OR(AND(G$190&gt;='Mapa de férias'!$E$17,G$190&lt;='Mapa de férias'!$F$17),AND(G$190&gt;='Mapa de férias'!$G$17,G$190&lt;='Mapa de férias'!$H$17),AND(G$190&gt;='Mapa de férias'!$I$17,G$190&lt;='Mapa de férias'!$J$17))),"F",""))</f>
        <v/>
      </c>
      <c r="H199" s="44">
        <f>IF(OR($B199="",H$190=""),"",IF(AND(NETWORKDAYS(H$190,H$190,'Feriados'!$F$7:$F$22)=1,OR(AND(H$190&gt;='Mapa de férias'!$E$17,H$190&lt;='Mapa de férias'!$F$17),AND(H$190&gt;='Mapa de férias'!$G$17,H$190&lt;='Mapa de férias'!$H$17),AND(H$190&gt;='Mapa de férias'!$I$17,H$190&lt;='Mapa de férias'!$J$17))),"F",""))</f>
        <v/>
      </c>
      <c r="I199" s="44">
        <f>IF(OR($B199="",I$190=""),"",IF(AND(NETWORKDAYS(I$190,I$190,'Feriados'!$F$7:$F$22)=1,OR(AND(I$190&gt;='Mapa de férias'!$E$17,I$190&lt;='Mapa de férias'!$F$17),AND(I$190&gt;='Mapa de férias'!$G$17,I$190&lt;='Mapa de férias'!$H$17),AND(I$190&gt;='Mapa de férias'!$I$17,I$190&lt;='Mapa de férias'!$J$17))),"F",""))</f>
        <v/>
      </c>
      <c r="J199" s="44">
        <f>IF(OR($B199="",J$190=""),"",IF(AND(NETWORKDAYS(J$190,J$190,'Feriados'!$F$7:$F$22)=1,OR(AND(J$190&gt;='Mapa de férias'!$E$17,J$190&lt;='Mapa de férias'!$F$17),AND(J$190&gt;='Mapa de férias'!$G$17,J$190&lt;='Mapa de férias'!$H$17),AND(J$190&gt;='Mapa de férias'!$I$17,J$190&lt;='Mapa de férias'!$J$17))),"F",""))</f>
        <v/>
      </c>
      <c r="K199" s="44">
        <f>IF(OR($B199="",K$190=""),"",IF(AND(NETWORKDAYS(K$190,K$190,'Feriados'!$F$7:$F$22)=1,OR(AND(K$190&gt;='Mapa de férias'!$E$17,K$190&lt;='Mapa de férias'!$F$17),AND(K$190&gt;='Mapa de férias'!$G$17,K$190&lt;='Mapa de férias'!$H$17),AND(K$190&gt;='Mapa de férias'!$I$17,K$190&lt;='Mapa de férias'!$J$17))),"F",""))</f>
        <v/>
      </c>
      <c r="L199" s="44">
        <f>IF(OR($B199="",L$190=""),"",IF(AND(NETWORKDAYS(L$190,L$190,'Feriados'!$F$7:$F$22)=1,OR(AND(L$190&gt;='Mapa de férias'!$E$17,L$190&lt;='Mapa de férias'!$F$17),AND(L$190&gt;='Mapa de férias'!$G$17,L$190&lt;='Mapa de férias'!$H$17),AND(L$190&gt;='Mapa de férias'!$I$17,L$190&lt;='Mapa de férias'!$J$17))),"F",""))</f>
        <v/>
      </c>
      <c r="M199" s="44">
        <f>IF(OR($B199="",M$190=""),"",IF(AND(NETWORKDAYS(M$190,M$190,'Feriados'!$F$7:$F$22)=1,OR(AND(M$190&gt;='Mapa de férias'!$E$17,M$190&lt;='Mapa de férias'!$F$17),AND(M$190&gt;='Mapa de férias'!$G$17,M$190&lt;='Mapa de férias'!$H$17),AND(M$190&gt;='Mapa de férias'!$I$17,M$190&lt;='Mapa de férias'!$J$17))),"F",""))</f>
        <v/>
      </c>
      <c r="N199" s="44">
        <f>IF(OR($B199="",N$190=""),"",IF(AND(NETWORKDAYS(N$190,N$190,'Feriados'!$F$7:$F$22)=1,OR(AND(N$190&gt;='Mapa de férias'!$E$17,N$190&lt;='Mapa de férias'!$F$17),AND(N$190&gt;='Mapa de férias'!$G$17,N$190&lt;='Mapa de férias'!$H$17),AND(N$190&gt;='Mapa de férias'!$I$17,N$190&lt;='Mapa de férias'!$J$17))),"F",""))</f>
        <v/>
      </c>
      <c r="O199" s="44">
        <f>IF(OR($B199="",O$190=""),"",IF(AND(NETWORKDAYS(O$190,O$190,'Feriados'!$F$7:$F$22)=1,OR(AND(O$190&gt;='Mapa de férias'!$E$17,O$190&lt;='Mapa de férias'!$F$17),AND(O$190&gt;='Mapa de férias'!$G$17,O$190&lt;='Mapa de férias'!$H$17),AND(O$190&gt;='Mapa de férias'!$I$17,O$190&lt;='Mapa de férias'!$J$17))),"F",""))</f>
        <v/>
      </c>
      <c r="P199" s="44">
        <f>IF(OR($B199="",P$190=""),"",IF(AND(NETWORKDAYS(P$190,P$190,'Feriados'!$F$7:$F$22)=1,OR(AND(P$190&gt;='Mapa de férias'!$E$17,P$190&lt;='Mapa de férias'!$F$17),AND(P$190&gt;='Mapa de férias'!$G$17,P$190&lt;='Mapa de férias'!$H$17),AND(P$190&gt;='Mapa de férias'!$I$17,P$190&lt;='Mapa de férias'!$J$17))),"F",""))</f>
        <v/>
      </c>
      <c r="Q199" s="44">
        <f>IF(OR($B199="",Q$190=""),"",IF(AND(NETWORKDAYS(Q$190,Q$190,'Feriados'!$F$7:$F$22)=1,OR(AND(Q$190&gt;='Mapa de férias'!$E$17,Q$190&lt;='Mapa de férias'!$F$17),AND(Q$190&gt;='Mapa de férias'!$G$17,Q$190&lt;='Mapa de férias'!$H$17),AND(Q$190&gt;='Mapa de férias'!$I$17,Q$190&lt;='Mapa de férias'!$J$17))),"F",""))</f>
        <v/>
      </c>
      <c r="R199" s="44">
        <f>IF(OR($B199="",R$190=""),"",IF(AND(NETWORKDAYS(R$190,R$190,'Feriados'!$F$7:$F$22)=1,OR(AND(R$190&gt;='Mapa de férias'!$E$17,R$190&lt;='Mapa de férias'!$F$17),AND(R$190&gt;='Mapa de férias'!$G$17,R$190&lt;='Mapa de férias'!$H$17),AND(R$190&gt;='Mapa de férias'!$I$17,R$190&lt;='Mapa de férias'!$J$17))),"F",""))</f>
        <v/>
      </c>
      <c r="S199" s="44">
        <f>IF(OR($B199="",S$190=""),"",IF(AND(NETWORKDAYS(S$190,S$190,'Feriados'!$F$7:$F$22)=1,OR(AND(S$190&gt;='Mapa de férias'!$E$17,S$190&lt;='Mapa de férias'!$F$17),AND(S$190&gt;='Mapa de férias'!$G$17,S$190&lt;='Mapa de férias'!$H$17),AND(S$190&gt;='Mapa de férias'!$I$17,S$190&lt;='Mapa de férias'!$J$17))),"F",""))</f>
        <v/>
      </c>
      <c r="T199" s="44">
        <f>IF(OR($B199="",T$190=""),"",IF(AND(NETWORKDAYS(T$190,T$190,'Feriados'!$F$7:$F$22)=1,OR(AND(T$190&gt;='Mapa de férias'!$E$17,T$190&lt;='Mapa de férias'!$F$17),AND(T$190&gt;='Mapa de férias'!$G$17,T$190&lt;='Mapa de férias'!$H$17),AND(T$190&gt;='Mapa de férias'!$I$17,T$190&lt;='Mapa de férias'!$J$17))),"F",""))</f>
        <v/>
      </c>
      <c r="U199" s="44">
        <f>IF(OR($B199="",U$190=""),"",IF(AND(NETWORKDAYS(U$190,U$190,'Feriados'!$F$7:$F$22)=1,OR(AND(U$190&gt;='Mapa de férias'!$E$17,U$190&lt;='Mapa de férias'!$F$17),AND(U$190&gt;='Mapa de férias'!$G$17,U$190&lt;='Mapa de férias'!$H$17),AND(U$190&gt;='Mapa de férias'!$I$17,U$190&lt;='Mapa de férias'!$J$17))),"F",""))</f>
        <v/>
      </c>
      <c r="V199" s="44">
        <f>IF(OR($B199="",V$190=""),"",IF(AND(NETWORKDAYS(V$190,V$190,'Feriados'!$F$7:$F$22)=1,OR(AND(V$190&gt;='Mapa de férias'!$E$17,V$190&lt;='Mapa de férias'!$F$17),AND(V$190&gt;='Mapa de férias'!$G$17,V$190&lt;='Mapa de férias'!$H$17),AND(V$190&gt;='Mapa de férias'!$I$17,V$190&lt;='Mapa de férias'!$J$17))),"F",""))</f>
        <v/>
      </c>
      <c r="W199" s="44">
        <f>IF(OR($B199="",W$190=""),"",IF(AND(NETWORKDAYS(W$190,W$190,'Feriados'!$F$7:$F$22)=1,OR(AND(W$190&gt;='Mapa de férias'!$E$17,W$190&lt;='Mapa de férias'!$F$17),AND(W$190&gt;='Mapa de férias'!$G$17,W$190&lt;='Mapa de férias'!$H$17),AND(W$190&gt;='Mapa de férias'!$I$17,W$190&lt;='Mapa de férias'!$J$17))),"F",""))</f>
        <v/>
      </c>
      <c r="X199" s="44">
        <f>IF(OR($B199="",X$190=""),"",IF(AND(NETWORKDAYS(X$190,X$190,'Feriados'!$F$7:$F$22)=1,OR(AND(X$190&gt;='Mapa de férias'!$E$17,X$190&lt;='Mapa de férias'!$F$17),AND(X$190&gt;='Mapa de férias'!$G$17,X$190&lt;='Mapa de férias'!$H$17),AND(X$190&gt;='Mapa de férias'!$I$17,X$190&lt;='Mapa de férias'!$J$17))),"F",""))</f>
        <v/>
      </c>
      <c r="Y199" s="44">
        <f>IF(OR($B199="",Y$190=""),"",IF(AND(NETWORKDAYS(Y$190,Y$190,'Feriados'!$F$7:$F$22)=1,OR(AND(Y$190&gt;='Mapa de férias'!$E$17,Y$190&lt;='Mapa de férias'!$F$17),AND(Y$190&gt;='Mapa de férias'!$G$17,Y$190&lt;='Mapa de férias'!$H$17),AND(Y$190&gt;='Mapa de férias'!$I$17,Y$190&lt;='Mapa de férias'!$J$17))),"F",""))</f>
        <v/>
      </c>
      <c r="Z199" s="44">
        <f>IF(OR($B199="",Z$190=""),"",IF(AND(NETWORKDAYS(Z$190,Z$190,'Feriados'!$F$7:$F$22)=1,OR(AND(Z$190&gt;='Mapa de férias'!$E$17,Z$190&lt;='Mapa de férias'!$F$17),AND(Z$190&gt;='Mapa de férias'!$G$17,Z$190&lt;='Mapa de férias'!$H$17),AND(Z$190&gt;='Mapa de férias'!$I$17,Z$190&lt;='Mapa de férias'!$J$17))),"F",""))</f>
        <v/>
      </c>
      <c r="AA199" s="44">
        <f>IF(OR($B199="",AA$190=""),"",IF(AND(NETWORKDAYS(AA$190,AA$190,'Feriados'!$F$7:$F$22)=1,OR(AND(AA$190&gt;='Mapa de férias'!$E$17,AA$190&lt;='Mapa de férias'!$F$17),AND(AA$190&gt;='Mapa de férias'!$G$17,AA$190&lt;='Mapa de férias'!$H$17),AND(AA$190&gt;='Mapa de férias'!$I$17,AA$190&lt;='Mapa de férias'!$J$17))),"F",""))</f>
        <v/>
      </c>
      <c r="AB199" s="44">
        <f>IF(OR($B199="",AB$190=""),"",IF(AND(NETWORKDAYS(AB$190,AB$190,'Feriados'!$F$7:$F$22)=1,OR(AND(AB$190&gt;='Mapa de férias'!$E$17,AB$190&lt;='Mapa de férias'!$F$17),AND(AB$190&gt;='Mapa de férias'!$G$17,AB$190&lt;='Mapa de férias'!$H$17),AND(AB$190&gt;='Mapa de férias'!$I$17,AB$190&lt;='Mapa de férias'!$J$17))),"F",""))</f>
        <v/>
      </c>
      <c r="AC199" s="44">
        <f>IF(OR($B199="",AC$190=""),"",IF(AND(NETWORKDAYS(AC$190,AC$190,'Feriados'!$F$7:$F$22)=1,OR(AND(AC$190&gt;='Mapa de férias'!$E$17,AC$190&lt;='Mapa de férias'!$F$17),AND(AC$190&gt;='Mapa de férias'!$G$17,AC$190&lt;='Mapa de férias'!$H$17),AND(AC$190&gt;='Mapa de férias'!$I$17,AC$190&lt;='Mapa de férias'!$J$17))),"F",""))</f>
        <v/>
      </c>
      <c r="AD199" s="44">
        <f>IF(OR($B199="",AD$190=""),"",IF(AND(NETWORKDAYS(AD$190,AD$190,'Feriados'!$F$7:$F$22)=1,OR(AND(AD$190&gt;='Mapa de férias'!$E$17,AD$190&lt;='Mapa de férias'!$F$17),AND(AD$190&gt;='Mapa de férias'!$G$17,AD$190&lt;='Mapa de férias'!$H$17),AND(AD$190&gt;='Mapa de férias'!$I$17,AD$190&lt;='Mapa de férias'!$J$17))),"F",""))</f>
        <v/>
      </c>
      <c r="AE199" s="44">
        <f>IF(OR($B199="",AE$190=""),"",IF(AND(NETWORKDAYS(AE$190,AE$190,'Feriados'!$F$7:$F$22)=1,OR(AND(AE$190&gt;='Mapa de férias'!$E$17,AE$190&lt;='Mapa de férias'!$F$17),AND(AE$190&gt;='Mapa de férias'!$G$17,AE$190&lt;='Mapa de férias'!$H$17),AND(AE$190&gt;='Mapa de férias'!$I$17,AE$190&lt;='Mapa de férias'!$J$17))),"F",""))</f>
        <v/>
      </c>
      <c r="AF199" s="44">
        <f>IF(OR($B199="",AF$190=""),"",IF(AND(NETWORKDAYS(AF$190,AF$190,'Feriados'!$F$7:$F$22)=1,OR(AND(AF$190&gt;='Mapa de férias'!$E$17,AF$190&lt;='Mapa de férias'!$F$17),AND(AF$190&gt;='Mapa de férias'!$G$17,AF$190&lt;='Mapa de férias'!$H$17),AND(AF$190&gt;='Mapa de férias'!$I$17,AF$190&lt;='Mapa de férias'!$J$17))),"F",""))</f>
        <v/>
      </c>
      <c r="AG199" s="44">
        <f>IF(OR($B199="",AG$190=""),"",IF(AND(NETWORKDAYS(AG$190,AG$190,'Feriados'!$F$7:$F$22)=1,OR(AND(AG$190&gt;='Mapa de férias'!$E$17,AG$190&lt;='Mapa de férias'!$F$17),AND(AG$190&gt;='Mapa de férias'!$G$17,AG$190&lt;='Mapa de férias'!$H$17),AND(AG$190&gt;='Mapa de férias'!$I$17,AG$190&lt;='Mapa de férias'!$J$17))),"F",""))</f>
        <v/>
      </c>
      <c r="AH199" s="45">
        <f>IF($B199="","",COUNTIF(C199:AG199,"F"))</f>
        <v/>
      </c>
    </row>
    <row r="200" ht="15" customHeight="1">
      <c r="A200" s="42" t="n">
        <v>9</v>
      </c>
      <c r="B200" s="43">
        <f>IF('Mapa de férias'!$B$18="","",'Mapa de férias'!$B$18)</f>
        <v/>
      </c>
      <c r="C200" s="44">
        <f>IF(OR($B200="",C$190=""),"",IF(AND(NETWORKDAYS(C$190,C$190,'Feriados'!$F$7:$F$22)=1,OR(AND(C$190&gt;='Mapa de férias'!$E$18,C$190&lt;='Mapa de férias'!$F$18),AND(C$190&gt;='Mapa de férias'!$G$18,C$190&lt;='Mapa de férias'!$H$18),AND(C$190&gt;='Mapa de férias'!$I$18,C$190&lt;='Mapa de férias'!$J$18))),"F",""))</f>
        <v/>
      </c>
      <c r="D200" s="44">
        <f>IF(OR($B200="",D$190=""),"",IF(AND(NETWORKDAYS(D$190,D$190,'Feriados'!$F$7:$F$22)=1,OR(AND(D$190&gt;='Mapa de férias'!$E$18,D$190&lt;='Mapa de férias'!$F$18),AND(D$190&gt;='Mapa de férias'!$G$18,D$190&lt;='Mapa de férias'!$H$18),AND(D$190&gt;='Mapa de férias'!$I$18,D$190&lt;='Mapa de férias'!$J$18))),"F",""))</f>
        <v/>
      </c>
      <c r="E200" s="44">
        <f>IF(OR($B200="",E$190=""),"",IF(AND(NETWORKDAYS(E$190,E$190,'Feriados'!$F$7:$F$22)=1,OR(AND(E$190&gt;='Mapa de férias'!$E$18,E$190&lt;='Mapa de férias'!$F$18),AND(E$190&gt;='Mapa de férias'!$G$18,E$190&lt;='Mapa de férias'!$H$18),AND(E$190&gt;='Mapa de férias'!$I$18,E$190&lt;='Mapa de férias'!$J$18))),"F",""))</f>
        <v/>
      </c>
      <c r="F200" s="44">
        <f>IF(OR($B200="",F$190=""),"",IF(AND(NETWORKDAYS(F$190,F$190,'Feriados'!$F$7:$F$22)=1,OR(AND(F$190&gt;='Mapa de férias'!$E$18,F$190&lt;='Mapa de férias'!$F$18),AND(F$190&gt;='Mapa de férias'!$G$18,F$190&lt;='Mapa de férias'!$H$18),AND(F$190&gt;='Mapa de férias'!$I$18,F$190&lt;='Mapa de férias'!$J$18))),"F",""))</f>
        <v/>
      </c>
      <c r="G200" s="44">
        <f>IF(OR($B200="",G$190=""),"",IF(AND(NETWORKDAYS(G$190,G$190,'Feriados'!$F$7:$F$22)=1,OR(AND(G$190&gt;='Mapa de férias'!$E$18,G$190&lt;='Mapa de férias'!$F$18),AND(G$190&gt;='Mapa de férias'!$G$18,G$190&lt;='Mapa de férias'!$H$18),AND(G$190&gt;='Mapa de férias'!$I$18,G$190&lt;='Mapa de férias'!$J$18))),"F",""))</f>
        <v/>
      </c>
      <c r="H200" s="44">
        <f>IF(OR($B200="",H$190=""),"",IF(AND(NETWORKDAYS(H$190,H$190,'Feriados'!$F$7:$F$22)=1,OR(AND(H$190&gt;='Mapa de férias'!$E$18,H$190&lt;='Mapa de férias'!$F$18),AND(H$190&gt;='Mapa de férias'!$G$18,H$190&lt;='Mapa de férias'!$H$18),AND(H$190&gt;='Mapa de férias'!$I$18,H$190&lt;='Mapa de férias'!$J$18))),"F",""))</f>
        <v/>
      </c>
      <c r="I200" s="44">
        <f>IF(OR($B200="",I$190=""),"",IF(AND(NETWORKDAYS(I$190,I$190,'Feriados'!$F$7:$F$22)=1,OR(AND(I$190&gt;='Mapa de férias'!$E$18,I$190&lt;='Mapa de férias'!$F$18),AND(I$190&gt;='Mapa de férias'!$G$18,I$190&lt;='Mapa de férias'!$H$18),AND(I$190&gt;='Mapa de férias'!$I$18,I$190&lt;='Mapa de férias'!$J$18))),"F",""))</f>
        <v/>
      </c>
      <c r="J200" s="44">
        <f>IF(OR($B200="",J$190=""),"",IF(AND(NETWORKDAYS(J$190,J$190,'Feriados'!$F$7:$F$22)=1,OR(AND(J$190&gt;='Mapa de férias'!$E$18,J$190&lt;='Mapa de férias'!$F$18),AND(J$190&gt;='Mapa de férias'!$G$18,J$190&lt;='Mapa de férias'!$H$18),AND(J$190&gt;='Mapa de férias'!$I$18,J$190&lt;='Mapa de férias'!$J$18))),"F",""))</f>
        <v/>
      </c>
      <c r="K200" s="44">
        <f>IF(OR($B200="",K$190=""),"",IF(AND(NETWORKDAYS(K$190,K$190,'Feriados'!$F$7:$F$22)=1,OR(AND(K$190&gt;='Mapa de férias'!$E$18,K$190&lt;='Mapa de férias'!$F$18),AND(K$190&gt;='Mapa de férias'!$G$18,K$190&lt;='Mapa de férias'!$H$18),AND(K$190&gt;='Mapa de férias'!$I$18,K$190&lt;='Mapa de férias'!$J$18))),"F",""))</f>
        <v/>
      </c>
      <c r="L200" s="44">
        <f>IF(OR($B200="",L$190=""),"",IF(AND(NETWORKDAYS(L$190,L$190,'Feriados'!$F$7:$F$22)=1,OR(AND(L$190&gt;='Mapa de férias'!$E$18,L$190&lt;='Mapa de férias'!$F$18),AND(L$190&gt;='Mapa de férias'!$G$18,L$190&lt;='Mapa de férias'!$H$18),AND(L$190&gt;='Mapa de férias'!$I$18,L$190&lt;='Mapa de férias'!$J$18))),"F",""))</f>
        <v/>
      </c>
      <c r="M200" s="44">
        <f>IF(OR($B200="",M$190=""),"",IF(AND(NETWORKDAYS(M$190,M$190,'Feriados'!$F$7:$F$22)=1,OR(AND(M$190&gt;='Mapa de férias'!$E$18,M$190&lt;='Mapa de férias'!$F$18),AND(M$190&gt;='Mapa de férias'!$G$18,M$190&lt;='Mapa de férias'!$H$18),AND(M$190&gt;='Mapa de férias'!$I$18,M$190&lt;='Mapa de férias'!$J$18))),"F",""))</f>
        <v/>
      </c>
      <c r="N200" s="44">
        <f>IF(OR($B200="",N$190=""),"",IF(AND(NETWORKDAYS(N$190,N$190,'Feriados'!$F$7:$F$22)=1,OR(AND(N$190&gt;='Mapa de férias'!$E$18,N$190&lt;='Mapa de férias'!$F$18),AND(N$190&gt;='Mapa de férias'!$G$18,N$190&lt;='Mapa de férias'!$H$18),AND(N$190&gt;='Mapa de férias'!$I$18,N$190&lt;='Mapa de férias'!$J$18))),"F",""))</f>
        <v/>
      </c>
      <c r="O200" s="44">
        <f>IF(OR($B200="",O$190=""),"",IF(AND(NETWORKDAYS(O$190,O$190,'Feriados'!$F$7:$F$22)=1,OR(AND(O$190&gt;='Mapa de férias'!$E$18,O$190&lt;='Mapa de férias'!$F$18),AND(O$190&gt;='Mapa de férias'!$G$18,O$190&lt;='Mapa de férias'!$H$18),AND(O$190&gt;='Mapa de férias'!$I$18,O$190&lt;='Mapa de férias'!$J$18))),"F",""))</f>
        <v/>
      </c>
      <c r="P200" s="44">
        <f>IF(OR($B200="",P$190=""),"",IF(AND(NETWORKDAYS(P$190,P$190,'Feriados'!$F$7:$F$22)=1,OR(AND(P$190&gt;='Mapa de férias'!$E$18,P$190&lt;='Mapa de férias'!$F$18),AND(P$190&gt;='Mapa de férias'!$G$18,P$190&lt;='Mapa de férias'!$H$18),AND(P$190&gt;='Mapa de férias'!$I$18,P$190&lt;='Mapa de férias'!$J$18))),"F",""))</f>
        <v/>
      </c>
      <c r="Q200" s="44">
        <f>IF(OR($B200="",Q$190=""),"",IF(AND(NETWORKDAYS(Q$190,Q$190,'Feriados'!$F$7:$F$22)=1,OR(AND(Q$190&gt;='Mapa de férias'!$E$18,Q$190&lt;='Mapa de férias'!$F$18),AND(Q$190&gt;='Mapa de férias'!$G$18,Q$190&lt;='Mapa de férias'!$H$18),AND(Q$190&gt;='Mapa de férias'!$I$18,Q$190&lt;='Mapa de férias'!$J$18))),"F",""))</f>
        <v/>
      </c>
      <c r="R200" s="44">
        <f>IF(OR($B200="",R$190=""),"",IF(AND(NETWORKDAYS(R$190,R$190,'Feriados'!$F$7:$F$22)=1,OR(AND(R$190&gt;='Mapa de férias'!$E$18,R$190&lt;='Mapa de férias'!$F$18),AND(R$190&gt;='Mapa de férias'!$G$18,R$190&lt;='Mapa de férias'!$H$18),AND(R$190&gt;='Mapa de férias'!$I$18,R$190&lt;='Mapa de férias'!$J$18))),"F",""))</f>
        <v/>
      </c>
      <c r="S200" s="44">
        <f>IF(OR($B200="",S$190=""),"",IF(AND(NETWORKDAYS(S$190,S$190,'Feriados'!$F$7:$F$22)=1,OR(AND(S$190&gt;='Mapa de férias'!$E$18,S$190&lt;='Mapa de férias'!$F$18),AND(S$190&gt;='Mapa de férias'!$G$18,S$190&lt;='Mapa de férias'!$H$18),AND(S$190&gt;='Mapa de férias'!$I$18,S$190&lt;='Mapa de férias'!$J$18))),"F",""))</f>
        <v/>
      </c>
      <c r="T200" s="44">
        <f>IF(OR($B200="",T$190=""),"",IF(AND(NETWORKDAYS(T$190,T$190,'Feriados'!$F$7:$F$22)=1,OR(AND(T$190&gt;='Mapa de férias'!$E$18,T$190&lt;='Mapa de férias'!$F$18),AND(T$190&gt;='Mapa de férias'!$G$18,T$190&lt;='Mapa de férias'!$H$18),AND(T$190&gt;='Mapa de férias'!$I$18,T$190&lt;='Mapa de férias'!$J$18))),"F",""))</f>
        <v/>
      </c>
      <c r="U200" s="44">
        <f>IF(OR($B200="",U$190=""),"",IF(AND(NETWORKDAYS(U$190,U$190,'Feriados'!$F$7:$F$22)=1,OR(AND(U$190&gt;='Mapa de férias'!$E$18,U$190&lt;='Mapa de férias'!$F$18),AND(U$190&gt;='Mapa de férias'!$G$18,U$190&lt;='Mapa de férias'!$H$18),AND(U$190&gt;='Mapa de férias'!$I$18,U$190&lt;='Mapa de férias'!$J$18))),"F",""))</f>
        <v/>
      </c>
      <c r="V200" s="44">
        <f>IF(OR($B200="",V$190=""),"",IF(AND(NETWORKDAYS(V$190,V$190,'Feriados'!$F$7:$F$22)=1,OR(AND(V$190&gt;='Mapa de férias'!$E$18,V$190&lt;='Mapa de férias'!$F$18),AND(V$190&gt;='Mapa de férias'!$G$18,V$190&lt;='Mapa de férias'!$H$18),AND(V$190&gt;='Mapa de férias'!$I$18,V$190&lt;='Mapa de férias'!$J$18))),"F",""))</f>
        <v/>
      </c>
      <c r="W200" s="44">
        <f>IF(OR($B200="",W$190=""),"",IF(AND(NETWORKDAYS(W$190,W$190,'Feriados'!$F$7:$F$22)=1,OR(AND(W$190&gt;='Mapa de férias'!$E$18,W$190&lt;='Mapa de férias'!$F$18),AND(W$190&gt;='Mapa de férias'!$G$18,W$190&lt;='Mapa de férias'!$H$18),AND(W$190&gt;='Mapa de férias'!$I$18,W$190&lt;='Mapa de férias'!$J$18))),"F",""))</f>
        <v/>
      </c>
      <c r="X200" s="44">
        <f>IF(OR($B200="",X$190=""),"",IF(AND(NETWORKDAYS(X$190,X$190,'Feriados'!$F$7:$F$22)=1,OR(AND(X$190&gt;='Mapa de férias'!$E$18,X$190&lt;='Mapa de férias'!$F$18),AND(X$190&gt;='Mapa de férias'!$G$18,X$190&lt;='Mapa de férias'!$H$18),AND(X$190&gt;='Mapa de férias'!$I$18,X$190&lt;='Mapa de férias'!$J$18))),"F",""))</f>
        <v/>
      </c>
      <c r="Y200" s="44">
        <f>IF(OR($B200="",Y$190=""),"",IF(AND(NETWORKDAYS(Y$190,Y$190,'Feriados'!$F$7:$F$22)=1,OR(AND(Y$190&gt;='Mapa de férias'!$E$18,Y$190&lt;='Mapa de férias'!$F$18),AND(Y$190&gt;='Mapa de férias'!$G$18,Y$190&lt;='Mapa de férias'!$H$18),AND(Y$190&gt;='Mapa de férias'!$I$18,Y$190&lt;='Mapa de férias'!$J$18))),"F",""))</f>
        <v/>
      </c>
      <c r="Z200" s="44">
        <f>IF(OR($B200="",Z$190=""),"",IF(AND(NETWORKDAYS(Z$190,Z$190,'Feriados'!$F$7:$F$22)=1,OR(AND(Z$190&gt;='Mapa de férias'!$E$18,Z$190&lt;='Mapa de férias'!$F$18),AND(Z$190&gt;='Mapa de férias'!$G$18,Z$190&lt;='Mapa de férias'!$H$18),AND(Z$190&gt;='Mapa de férias'!$I$18,Z$190&lt;='Mapa de férias'!$J$18))),"F",""))</f>
        <v/>
      </c>
      <c r="AA200" s="44">
        <f>IF(OR($B200="",AA$190=""),"",IF(AND(NETWORKDAYS(AA$190,AA$190,'Feriados'!$F$7:$F$22)=1,OR(AND(AA$190&gt;='Mapa de férias'!$E$18,AA$190&lt;='Mapa de férias'!$F$18),AND(AA$190&gt;='Mapa de férias'!$G$18,AA$190&lt;='Mapa de férias'!$H$18),AND(AA$190&gt;='Mapa de férias'!$I$18,AA$190&lt;='Mapa de férias'!$J$18))),"F",""))</f>
        <v/>
      </c>
      <c r="AB200" s="44">
        <f>IF(OR($B200="",AB$190=""),"",IF(AND(NETWORKDAYS(AB$190,AB$190,'Feriados'!$F$7:$F$22)=1,OR(AND(AB$190&gt;='Mapa de férias'!$E$18,AB$190&lt;='Mapa de férias'!$F$18),AND(AB$190&gt;='Mapa de férias'!$G$18,AB$190&lt;='Mapa de férias'!$H$18),AND(AB$190&gt;='Mapa de férias'!$I$18,AB$190&lt;='Mapa de férias'!$J$18))),"F",""))</f>
        <v/>
      </c>
      <c r="AC200" s="44">
        <f>IF(OR($B200="",AC$190=""),"",IF(AND(NETWORKDAYS(AC$190,AC$190,'Feriados'!$F$7:$F$22)=1,OR(AND(AC$190&gt;='Mapa de férias'!$E$18,AC$190&lt;='Mapa de férias'!$F$18),AND(AC$190&gt;='Mapa de férias'!$G$18,AC$190&lt;='Mapa de férias'!$H$18),AND(AC$190&gt;='Mapa de férias'!$I$18,AC$190&lt;='Mapa de férias'!$J$18))),"F",""))</f>
        <v/>
      </c>
      <c r="AD200" s="44">
        <f>IF(OR($B200="",AD$190=""),"",IF(AND(NETWORKDAYS(AD$190,AD$190,'Feriados'!$F$7:$F$22)=1,OR(AND(AD$190&gt;='Mapa de férias'!$E$18,AD$190&lt;='Mapa de férias'!$F$18),AND(AD$190&gt;='Mapa de férias'!$G$18,AD$190&lt;='Mapa de férias'!$H$18),AND(AD$190&gt;='Mapa de férias'!$I$18,AD$190&lt;='Mapa de férias'!$J$18))),"F",""))</f>
        <v/>
      </c>
      <c r="AE200" s="44">
        <f>IF(OR($B200="",AE$190=""),"",IF(AND(NETWORKDAYS(AE$190,AE$190,'Feriados'!$F$7:$F$22)=1,OR(AND(AE$190&gt;='Mapa de férias'!$E$18,AE$190&lt;='Mapa de férias'!$F$18),AND(AE$190&gt;='Mapa de férias'!$G$18,AE$190&lt;='Mapa de férias'!$H$18),AND(AE$190&gt;='Mapa de férias'!$I$18,AE$190&lt;='Mapa de férias'!$J$18))),"F",""))</f>
        <v/>
      </c>
      <c r="AF200" s="44">
        <f>IF(OR($B200="",AF$190=""),"",IF(AND(NETWORKDAYS(AF$190,AF$190,'Feriados'!$F$7:$F$22)=1,OR(AND(AF$190&gt;='Mapa de férias'!$E$18,AF$190&lt;='Mapa de férias'!$F$18),AND(AF$190&gt;='Mapa de férias'!$G$18,AF$190&lt;='Mapa de férias'!$H$18),AND(AF$190&gt;='Mapa de férias'!$I$18,AF$190&lt;='Mapa de férias'!$J$18))),"F",""))</f>
        <v/>
      </c>
      <c r="AG200" s="44">
        <f>IF(OR($B200="",AG$190=""),"",IF(AND(NETWORKDAYS(AG$190,AG$190,'Feriados'!$F$7:$F$22)=1,OR(AND(AG$190&gt;='Mapa de férias'!$E$18,AG$190&lt;='Mapa de férias'!$F$18),AND(AG$190&gt;='Mapa de férias'!$G$18,AG$190&lt;='Mapa de férias'!$H$18),AND(AG$190&gt;='Mapa de férias'!$I$18,AG$190&lt;='Mapa de férias'!$J$18))),"F",""))</f>
        <v/>
      </c>
      <c r="AH200" s="45">
        <f>IF($B200="","",COUNTIF(C200:AG200,"F"))</f>
        <v/>
      </c>
    </row>
    <row r="201" ht="15" customHeight="1">
      <c r="A201" s="42" t="n">
        <v>10</v>
      </c>
      <c r="B201" s="43">
        <f>IF('Mapa de férias'!$B$19="","",'Mapa de férias'!$B$19)</f>
        <v/>
      </c>
      <c r="C201" s="44">
        <f>IF(OR($B201="",C$190=""),"",IF(AND(NETWORKDAYS(C$190,C$190,'Feriados'!$F$7:$F$22)=1,OR(AND(C$190&gt;='Mapa de férias'!$E$19,C$190&lt;='Mapa de férias'!$F$19),AND(C$190&gt;='Mapa de férias'!$G$19,C$190&lt;='Mapa de férias'!$H$19),AND(C$190&gt;='Mapa de férias'!$I$19,C$190&lt;='Mapa de férias'!$J$19))),"F",""))</f>
        <v/>
      </c>
      <c r="D201" s="44">
        <f>IF(OR($B201="",D$190=""),"",IF(AND(NETWORKDAYS(D$190,D$190,'Feriados'!$F$7:$F$22)=1,OR(AND(D$190&gt;='Mapa de férias'!$E$19,D$190&lt;='Mapa de férias'!$F$19),AND(D$190&gt;='Mapa de férias'!$G$19,D$190&lt;='Mapa de férias'!$H$19),AND(D$190&gt;='Mapa de férias'!$I$19,D$190&lt;='Mapa de férias'!$J$19))),"F",""))</f>
        <v/>
      </c>
      <c r="E201" s="44">
        <f>IF(OR($B201="",E$190=""),"",IF(AND(NETWORKDAYS(E$190,E$190,'Feriados'!$F$7:$F$22)=1,OR(AND(E$190&gt;='Mapa de férias'!$E$19,E$190&lt;='Mapa de férias'!$F$19),AND(E$190&gt;='Mapa de férias'!$G$19,E$190&lt;='Mapa de férias'!$H$19),AND(E$190&gt;='Mapa de férias'!$I$19,E$190&lt;='Mapa de férias'!$J$19))),"F",""))</f>
        <v/>
      </c>
      <c r="F201" s="44">
        <f>IF(OR($B201="",F$190=""),"",IF(AND(NETWORKDAYS(F$190,F$190,'Feriados'!$F$7:$F$22)=1,OR(AND(F$190&gt;='Mapa de férias'!$E$19,F$190&lt;='Mapa de férias'!$F$19),AND(F$190&gt;='Mapa de férias'!$G$19,F$190&lt;='Mapa de férias'!$H$19),AND(F$190&gt;='Mapa de férias'!$I$19,F$190&lt;='Mapa de férias'!$J$19))),"F",""))</f>
        <v/>
      </c>
      <c r="G201" s="44">
        <f>IF(OR($B201="",G$190=""),"",IF(AND(NETWORKDAYS(G$190,G$190,'Feriados'!$F$7:$F$22)=1,OR(AND(G$190&gt;='Mapa de férias'!$E$19,G$190&lt;='Mapa de férias'!$F$19),AND(G$190&gt;='Mapa de férias'!$G$19,G$190&lt;='Mapa de férias'!$H$19),AND(G$190&gt;='Mapa de férias'!$I$19,G$190&lt;='Mapa de férias'!$J$19))),"F",""))</f>
        <v/>
      </c>
      <c r="H201" s="44">
        <f>IF(OR($B201="",H$190=""),"",IF(AND(NETWORKDAYS(H$190,H$190,'Feriados'!$F$7:$F$22)=1,OR(AND(H$190&gt;='Mapa de férias'!$E$19,H$190&lt;='Mapa de férias'!$F$19),AND(H$190&gt;='Mapa de férias'!$G$19,H$190&lt;='Mapa de férias'!$H$19),AND(H$190&gt;='Mapa de férias'!$I$19,H$190&lt;='Mapa de férias'!$J$19))),"F",""))</f>
        <v/>
      </c>
      <c r="I201" s="44">
        <f>IF(OR($B201="",I$190=""),"",IF(AND(NETWORKDAYS(I$190,I$190,'Feriados'!$F$7:$F$22)=1,OR(AND(I$190&gt;='Mapa de férias'!$E$19,I$190&lt;='Mapa de férias'!$F$19),AND(I$190&gt;='Mapa de férias'!$G$19,I$190&lt;='Mapa de férias'!$H$19),AND(I$190&gt;='Mapa de férias'!$I$19,I$190&lt;='Mapa de férias'!$J$19))),"F",""))</f>
        <v/>
      </c>
      <c r="J201" s="44">
        <f>IF(OR($B201="",J$190=""),"",IF(AND(NETWORKDAYS(J$190,J$190,'Feriados'!$F$7:$F$22)=1,OR(AND(J$190&gt;='Mapa de férias'!$E$19,J$190&lt;='Mapa de férias'!$F$19),AND(J$190&gt;='Mapa de férias'!$G$19,J$190&lt;='Mapa de férias'!$H$19),AND(J$190&gt;='Mapa de férias'!$I$19,J$190&lt;='Mapa de férias'!$J$19))),"F",""))</f>
        <v/>
      </c>
      <c r="K201" s="44">
        <f>IF(OR($B201="",K$190=""),"",IF(AND(NETWORKDAYS(K$190,K$190,'Feriados'!$F$7:$F$22)=1,OR(AND(K$190&gt;='Mapa de férias'!$E$19,K$190&lt;='Mapa de férias'!$F$19),AND(K$190&gt;='Mapa de férias'!$G$19,K$190&lt;='Mapa de férias'!$H$19),AND(K$190&gt;='Mapa de férias'!$I$19,K$190&lt;='Mapa de férias'!$J$19))),"F",""))</f>
        <v/>
      </c>
      <c r="L201" s="44">
        <f>IF(OR($B201="",L$190=""),"",IF(AND(NETWORKDAYS(L$190,L$190,'Feriados'!$F$7:$F$22)=1,OR(AND(L$190&gt;='Mapa de férias'!$E$19,L$190&lt;='Mapa de férias'!$F$19),AND(L$190&gt;='Mapa de férias'!$G$19,L$190&lt;='Mapa de férias'!$H$19),AND(L$190&gt;='Mapa de férias'!$I$19,L$190&lt;='Mapa de férias'!$J$19))),"F",""))</f>
        <v/>
      </c>
      <c r="M201" s="44">
        <f>IF(OR($B201="",M$190=""),"",IF(AND(NETWORKDAYS(M$190,M$190,'Feriados'!$F$7:$F$22)=1,OR(AND(M$190&gt;='Mapa de férias'!$E$19,M$190&lt;='Mapa de férias'!$F$19),AND(M$190&gt;='Mapa de férias'!$G$19,M$190&lt;='Mapa de férias'!$H$19),AND(M$190&gt;='Mapa de férias'!$I$19,M$190&lt;='Mapa de férias'!$J$19))),"F",""))</f>
        <v/>
      </c>
      <c r="N201" s="44">
        <f>IF(OR($B201="",N$190=""),"",IF(AND(NETWORKDAYS(N$190,N$190,'Feriados'!$F$7:$F$22)=1,OR(AND(N$190&gt;='Mapa de férias'!$E$19,N$190&lt;='Mapa de férias'!$F$19),AND(N$190&gt;='Mapa de férias'!$G$19,N$190&lt;='Mapa de férias'!$H$19),AND(N$190&gt;='Mapa de férias'!$I$19,N$190&lt;='Mapa de férias'!$J$19))),"F",""))</f>
        <v/>
      </c>
      <c r="O201" s="44">
        <f>IF(OR($B201="",O$190=""),"",IF(AND(NETWORKDAYS(O$190,O$190,'Feriados'!$F$7:$F$22)=1,OR(AND(O$190&gt;='Mapa de férias'!$E$19,O$190&lt;='Mapa de férias'!$F$19),AND(O$190&gt;='Mapa de férias'!$G$19,O$190&lt;='Mapa de férias'!$H$19),AND(O$190&gt;='Mapa de férias'!$I$19,O$190&lt;='Mapa de férias'!$J$19))),"F",""))</f>
        <v/>
      </c>
      <c r="P201" s="44">
        <f>IF(OR($B201="",P$190=""),"",IF(AND(NETWORKDAYS(P$190,P$190,'Feriados'!$F$7:$F$22)=1,OR(AND(P$190&gt;='Mapa de férias'!$E$19,P$190&lt;='Mapa de férias'!$F$19),AND(P$190&gt;='Mapa de férias'!$G$19,P$190&lt;='Mapa de férias'!$H$19),AND(P$190&gt;='Mapa de férias'!$I$19,P$190&lt;='Mapa de férias'!$J$19))),"F",""))</f>
        <v/>
      </c>
      <c r="Q201" s="44">
        <f>IF(OR($B201="",Q$190=""),"",IF(AND(NETWORKDAYS(Q$190,Q$190,'Feriados'!$F$7:$F$22)=1,OR(AND(Q$190&gt;='Mapa de férias'!$E$19,Q$190&lt;='Mapa de férias'!$F$19),AND(Q$190&gt;='Mapa de férias'!$G$19,Q$190&lt;='Mapa de férias'!$H$19),AND(Q$190&gt;='Mapa de férias'!$I$19,Q$190&lt;='Mapa de férias'!$J$19))),"F",""))</f>
        <v/>
      </c>
      <c r="R201" s="44">
        <f>IF(OR($B201="",R$190=""),"",IF(AND(NETWORKDAYS(R$190,R$190,'Feriados'!$F$7:$F$22)=1,OR(AND(R$190&gt;='Mapa de férias'!$E$19,R$190&lt;='Mapa de férias'!$F$19),AND(R$190&gt;='Mapa de férias'!$G$19,R$190&lt;='Mapa de férias'!$H$19),AND(R$190&gt;='Mapa de férias'!$I$19,R$190&lt;='Mapa de férias'!$J$19))),"F",""))</f>
        <v/>
      </c>
      <c r="S201" s="44">
        <f>IF(OR($B201="",S$190=""),"",IF(AND(NETWORKDAYS(S$190,S$190,'Feriados'!$F$7:$F$22)=1,OR(AND(S$190&gt;='Mapa de férias'!$E$19,S$190&lt;='Mapa de férias'!$F$19),AND(S$190&gt;='Mapa de férias'!$G$19,S$190&lt;='Mapa de férias'!$H$19),AND(S$190&gt;='Mapa de férias'!$I$19,S$190&lt;='Mapa de férias'!$J$19))),"F",""))</f>
        <v/>
      </c>
      <c r="T201" s="44">
        <f>IF(OR($B201="",T$190=""),"",IF(AND(NETWORKDAYS(T$190,T$190,'Feriados'!$F$7:$F$22)=1,OR(AND(T$190&gt;='Mapa de férias'!$E$19,T$190&lt;='Mapa de férias'!$F$19),AND(T$190&gt;='Mapa de férias'!$G$19,T$190&lt;='Mapa de férias'!$H$19),AND(T$190&gt;='Mapa de férias'!$I$19,T$190&lt;='Mapa de férias'!$J$19))),"F",""))</f>
        <v/>
      </c>
      <c r="U201" s="44">
        <f>IF(OR($B201="",U$190=""),"",IF(AND(NETWORKDAYS(U$190,U$190,'Feriados'!$F$7:$F$22)=1,OR(AND(U$190&gt;='Mapa de férias'!$E$19,U$190&lt;='Mapa de férias'!$F$19),AND(U$190&gt;='Mapa de férias'!$G$19,U$190&lt;='Mapa de férias'!$H$19),AND(U$190&gt;='Mapa de férias'!$I$19,U$190&lt;='Mapa de férias'!$J$19))),"F",""))</f>
        <v/>
      </c>
      <c r="V201" s="44">
        <f>IF(OR($B201="",V$190=""),"",IF(AND(NETWORKDAYS(V$190,V$190,'Feriados'!$F$7:$F$22)=1,OR(AND(V$190&gt;='Mapa de férias'!$E$19,V$190&lt;='Mapa de férias'!$F$19),AND(V$190&gt;='Mapa de férias'!$G$19,V$190&lt;='Mapa de férias'!$H$19),AND(V$190&gt;='Mapa de férias'!$I$19,V$190&lt;='Mapa de férias'!$J$19))),"F",""))</f>
        <v/>
      </c>
      <c r="W201" s="44">
        <f>IF(OR($B201="",W$190=""),"",IF(AND(NETWORKDAYS(W$190,W$190,'Feriados'!$F$7:$F$22)=1,OR(AND(W$190&gt;='Mapa de férias'!$E$19,W$190&lt;='Mapa de férias'!$F$19),AND(W$190&gt;='Mapa de férias'!$G$19,W$190&lt;='Mapa de férias'!$H$19),AND(W$190&gt;='Mapa de férias'!$I$19,W$190&lt;='Mapa de férias'!$J$19))),"F",""))</f>
        <v/>
      </c>
      <c r="X201" s="44">
        <f>IF(OR($B201="",X$190=""),"",IF(AND(NETWORKDAYS(X$190,X$190,'Feriados'!$F$7:$F$22)=1,OR(AND(X$190&gt;='Mapa de férias'!$E$19,X$190&lt;='Mapa de férias'!$F$19),AND(X$190&gt;='Mapa de férias'!$G$19,X$190&lt;='Mapa de férias'!$H$19),AND(X$190&gt;='Mapa de férias'!$I$19,X$190&lt;='Mapa de férias'!$J$19))),"F",""))</f>
        <v/>
      </c>
      <c r="Y201" s="44">
        <f>IF(OR($B201="",Y$190=""),"",IF(AND(NETWORKDAYS(Y$190,Y$190,'Feriados'!$F$7:$F$22)=1,OR(AND(Y$190&gt;='Mapa de férias'!$E$19,Y$190&lt;='Mapa de férias'!$F$19),AND(Y$190&gt;='Mapa de férias'!$G$19,Y$190&lt;='Mapa de férias'!$H$19),AND(Y$190&gt;='Mapa de férias'!$I$19,Y$190&lt;='Mapa de férias'!$J$19))),"F",""))</f>
        <v/>
      </c>
      <c r="Z201" s="44">
        <f>IF(OR($B201="",Z$190=""),"",IF(AND(NETWORKDAYS(Z$190,Z$190,'Feriados'!$F$7:$F$22)=1,OR(AND(Z$190&gt;='Mapa de férias'!$E$19,Z$190&lt;='Mapa de férias'!$F$19),AND(Z$190&gt;='Mapa de férias'!$G$19,Z$190&lt;='Mapa de férias'!$H$19),AND(Z$190&gt;='Mapa de férias'!$I$19,Z$190&lt;='Mapa de férias'!$J$19))),"F",""))</f>
        <v/>
      </c>
      <c r="AA201" s="44">
        <f>IF(OR($B201="",AA$190=""),"",IF(AND(NETWORKDAYS(AA$190,AA$190,'Feriados'!$F$7:$F$22)=1,OR(AND(AA$190&gt;='Mapa de férias'!$E$19,AA$190&lt;='Mapa de férias'!$F$19),AND(AA$190&gt;='Mapa de férias'!$G$19,AA$190&lt;='Mapa de férias'!$H$19),AND(AA$190&gt;='Mapa de férias'!$I$19,AA$190&lt;='Mapa de férias'!$J$19))),"F",""))</f>
        <v/>
      </c>
      <c r="AB201" s="44">
        <f>IF(OR($B201="",AB$190=""),"",IF(AND(NETWORKDAYS(AB$190,AB$190,'Feriados'!$F$7:$F$22)=1,OR(AND(AB$190&gt;='Mapa de férias'!$E$19,AB$190&lt;='Mapa de férias'!$F$19),AND(AB$190&gt;='Mapa de férias'!$G$19,AB$190&lt;='Mapa de férias'!$H$19),AND(AB$190&gt;='Mapa de férias'!$I$19,AB$190&lt;='Mapa de férias'!$J$19))),"F",""))</f>
        <v/>
      </c>
      <c r="AC201" s="44">
        <f>IF(OR($B201="",AC$190=""),"",IF(AND(NETWORKDAYS(AC$190,AC$190,'Feriados'!$F$7:$F$22)=1,OR(AND(AC$190&gt;='Mapa de férias'!$E$19,AC$190&lt;='Mapa de férias'!$F$19),AND(AC$190&gt;='Mapa de férias'!$G$19,AC$190&lt;='Mapa de férias'!$H$19),AND(AC$190&gt;='Mapa de férias'!$I$19,AC$190&lt;='Mapa de férias'!$J$19))),"F",""))</f>
        <v/>
      </c>
      <c r="AD201" s="44">
        <f>IF(OR($B201="",AD$190=""),"",IF(AND(NETWORKDAYS(AD$190,AD$190,'Feriados'!$F$7:$F$22)=1,OR(AND(AD$190&gt;='Mapa de férias'!$E$19,AD$190&lt;='Mapa de férias'!$F$19),AND(AD$190&gt;='Mapa de férias'!$G$19,AD$190&lt;='Mapa de férias'!$H$19),AND(AD$190&gt;='Mapa de férias'!$I$19,AD$190&lt;='Mapa de férias'!$J$19))),"F",""))</f>
        <v/>
      </c>
      <c r="AE201" s="44">
        <f>IF(OR($B201="",AE$190=""),"",IF(AND(NETWORKDAYS(AE$190,AE$190,'Feriados'!$F$7:$F$22)=1,OR(AND(AE$190&gt;='Mapa de férias'!$E$19,AE$190&lt;='Mapa de férias'!$F$19),AND(AE$190&gt;='Mapa de férias'!$G$19,AE$190&lt;='Mapa de férias'!$H$19),AND(AE$190&gt;='Mapa de férias'!$I$19,AE$190&lt;='Mapa de férias'!$J$19))),"F",""))</f>
        <v/>
      </c>
      <c r="AF201" s="44">
        <f>IF(OR($B201="",AF$190=""),"",IF(AND(NETWORKDAYS(AF$190,AF$190,'Feriados'!$F$7:$F$22)=1,OR(AND(AF$190&gt;='Mapa de férias'!$E$19,AF$190&lt;='Mapa de férias'!$F$19),AND(AF$190&gt;='Mapa de férias'!$G$19,AF$190&lt;='Mapa de férias'!$H$19),AND(AF$190&gt;='Mapa de férias'!$I$19,AF$190&lt;='Mapa de férias'!$J$19))),"F",""))</f>
        <v/>
      </c>
      <c r="AG201" s="44">
        <f>IF(OR($B201="",AG$190=""),"",IF(AND(NETWORKDAYS(AG$190,AG$190,'Feriados'!$F$7:$F$22)=1,OR(AND(AG$190&gt;='Mapa de férias'!$E$19,AG$190&lt;='Mapa de férias'!$F$19),AND(AG$190&gt;='Mapa de férias'!$G$19,AG$190&lt;='Mapa de férias'!$H$19),AND(AG$190&gt;='Mapa de férias'!$I$19,AG$190&lt;='Mapa de férias'!$J$19))),"F",""))</f>
        <v/>
      </c>
      <c r="AH201" s="45">
        <f>IF($B201="","",COUNTIF(C201:AG201,"F"))</f>
        <v/>
      </c>
    </row>
    <row r="202" ht="15" customHeight="1">
      <c r="A202" s="42" t="n">
        <v>11</v>
      </c>
      <c r="B202" s="43">
        <f>IF('Mapa de férias'!$B$20="","",'Mapa de férias'!$B$20)</f>
        <v/>
      </c>
      <c r="C202" s="44">
        <f>IF(OR($B202="",C$190=""),"",IF(AND(NETWORKDAYS(C$190,C$190,'Feriados'!$F$7:$F$22)=1,OR(AND(C$190&gt;='Mapa de férias'!$E$20,C$190&lt;='Mapa de férias'!$F$20),AND(C$190&gt;='Mapa de férias'!$G$20,C$190&lt;='Mapa de férias'!$H$20),AND(C$190&gt;='Mapa de férias'!$I$20,C$190&lt;='Mapa de férias'!$J$20))),"F",""))</f>
        <v/>
      </c>
      <c r="D202" s="44">
        <f>IF(OR($B202="",D$190=""),"",IF(AND(NETWORKDAYS(D$190,D$190,'Feriados'!$F$7:$F$22)=1,OR(AND(D$190&gt;='Mapa de férias'!$E$20,D$190&lt;='Mapa de férias'!$F$20),AND(D$190&gt;='Mapa de férias'!$G$20,D$190&lt;='Mapa de férias'!$H$20),AND(D$190&gt;='Mapa de férias'!$I$20,D$190&lt;='Mapa de férias'!$J$20))),"F",""))</f>
        <v/>
      </c>
      <c r="E202" s="44">
        <f>IF(OR($B202="",E$190=""),"",IF(AND(NETWORKDAYS(E$190,E$190,'Feriados'!$F$7:$F$22)=1,OR(AND(E$190&gt;='Mapa de férias'!$E$20,E$190&lt;='Mapa de férias'!$F$20),AND(E$190&gt;='Mapa de férias'!$G$20,E$190&lt;='Mapa de férias'!$H$20),AND(E$190&gt;='Mapa de férias'!$I$20,E$190&lt;='Mapa de férias'!$J$20))),"F",""))</f>
        <v/>
      </c>
      <c r="F202" s="44">
        <f>IF(OR($B202="",F$190=""),"",IF(AND(NETWORKDAYS(F$190,F$190,'Feriados'!$F$7:$F$22)=1,OR(AND(F$190&gt;='Mapa de férias'!$E$20,F$190&lt;='Mapa de férias'!$F$20),AND(F$190&gt;='Mapa de férias'!$G$20,F$190&lt;='Mapa de férias'!$H$20),AND(F$190&gt;='Mapa de férias'!$I$20,F$190&lt;='Mapa de férias'!$J$20))),"F",""))</f>
        <v/>
      </c>
      <c r="G202" s="44">
        <f>IF(OR($B202="",G$190=""),"",IF(AND(NETWORKDAYS(G$190,G$190,'Feriados'!$F$7:$F$22)=1,OR(AND(G$190&gt;='Mapa de férias'!$E$20,G$190&lt;='Mapa de férias'!$F$20),AND(G$190&gt;='Mapa de férias'!$G$20,G$190&lt;='Mapa de férias'!$H$20),AND(G$190&gt;='Mapa de férias'!$I$20,G$190&lt;='Mapa de férias'!$J$20))),"F",""))</f>
        <v/>
      </c>
      <c r="H202" s="44">
        <f>IF(OR($B202="",H$190=""),"",IF(AND(NETWORKDAYS(H$190,H$190,'Feriados'!$F$7:$F$22)=1,OR(AND(H$190&gt;='Mapa de férias'!$E$20,H$190&lt;='Mapa de férias'!$F$20),AND(H$190&gt;='Mapa de férias'!$G$20,H$190&lt;='Mapa de férias'!$H$20),AND(H$190&gt;='Mapa de férias'!$I$20,H$190&lt;='Mapa de férias'!$J$20))),"F",""))</f>
        <v/>
      </c>
      <c r="I202" s="44">
        <f>IF(OR($B202="",I$190=""),"",IF(AND(NETWORKDAYS(I$190,I$190,'Feriados'!$F$7:$F$22)=1,OR(AND(I$190&gt;='Mapa de férias'!$E$20,I$190&lt;='Mapa de férias'!$F$20),AND(I$190&gt;='Mapa de férias'!$G$20,I$190&lt;='Mapa de férias'!$H$20),AND(I$190&gt;='Mapa de férias'!$I$20,I$190&lt;='Mapa de férias'!$J$20))),"F",""))</f>
        <v/>
      </c>
      <c r="J202" s="44">
        <f>IF(OR($B202="",J$190=""),"",IF(AND(NETWORKDAYS(J$190,J$190,'Feriados'!$F$7:$F$22)=1,OR(AND(J$190&gt;='Mapa de férias'!$E$20,J$190&lt;='Mapa de férias'!$F$20),AND(J$190&gt;='Mapa de férias'!$G$20,J$190&lt;='Mapa de férias'!$H$20),AND(J$190&gt;='Mapa de férias'!$I$20,J$190&lt;='Mapa de férias'!$J$20))),"F",""))</f>
        <v/>
      </c>
      <c r="K202" s="44">
        <f>IF(OR($B202="",K$190=""),"",IF(AND(NETWORKDAYS(K$190,K$190,'Feriados'!$F$7:$F$22)=1,OR(AND(K$190&gt;='Mapa de férias'!$E$20,K$190&lt;='Mapa de férias'!$F$20),AND(K$190&gt;='Mapa de férias'!$G$20,K$190&lt;='Mapa de férias'!$H$20),AND(K$190&gt;='Mapa de férias'!$I$20,K$190&lt;='Mapa de férias'!$J$20))),"F",""))</f>
        <v/>
      </c>
      <c r="L202" s="44">
        <f>IF(OR($B202="",L$190=""),"",IF(AND(NETWORKDAYS(L$190,L$190,'Feriados'!$F$7:$F$22)=1,OR(AND(L$190&gt;='Mapa de férias'!$E$20,L$190&lt;='Mapa de férias'!$F$20),AND(L$190&gt;='Mapa de férias'!$G$20,L$190&lt;='Mapa de férias'!$H$20),AND(L$190&gt;='Mapa de férias'!$I$20,L$190&lt;='Mapa de férias'!$J$20))),"F",""))</f>
        <v/>
      </c>
      <c r="M202" s="44">
        <f>IF(OR($B202="",M$190=""),"",IF(AND(NETWORKDAYS(M$190,M$190,'Feriados'!$F$7:$F$22)=1,OR(AND(M$190&gt;='Mapa de férias'!$E$20,M$190&lt;='Mapa de férias'!$F$20),AND(M$190&gt;='Mapa de férias'!$G$20,M$190&lt;='Mapa de férias'!$H$20),AND(M$190&gt;='Mapa de férias'!$I$20,M$190&lt;='Mapa de férias'!$J$20))),"F",""))</f>
        <v/>
      </c>
      <c r="N202" s="44">
        <f>IF(OR($B202="",N$190=""),"",IF(AND(NETWORKDAYS(N$190,N$190,'Feriados'!$F$7:$F$22)=1,OR(AND(N$190&gt;='Mapa de férias'!$E$20,N$190&lt;='Mapa de férias'!$F$20),AND(N$190&gt;='Mapa de férias'!$G$20,N$190&lt;='Mapa de férias'!$H$20),AND(N$190&gt;='Mapa de férias'!$I$20,N$190&lt;='Mapa de férias'!$J$20))),"F",""))</f>
        <v/>
      </c>
      <c r="O202" s="44">
        <f>IF(OR($B202="",O$190=""),"",IF(AND(NETWORKDAYS(O$190,O$190,'Feriados'!$F$7:$F$22)=1,OR(AND(O$190&gt;='Mapa de férias'!$E$20,O$190&lt;='Mapa de férias'!$F$20),AND(O$190&gt;='Mapa de férias'!$G$20,O$190&lt;='Mapa de férias'!$H$20),AND(O$190&gt;='Mapa de férias'!$I$20,O$190&lt;='Mapa de férias'!$J$20))),"F",""))</f>
        <v/>
      </c>
      <c r="P202" s="44">
        <f>IF(OR($B202="",P$190=""),"",IF(AND(NETWORKDAYS(P$190,P$190,'Feriados'!$F$7:$F$22)=1,OR(AND(P$190&gt;='Mapa de férias'!$E$20,P$190&lt;='Mapa de férias'!$F$20),AND(P$190&gt;='Mapa de férias'!$G$20,P$190&lt;='Mapa de férias'!$H$20),AND(P$190&gt;='Mapa de férias'!$I$20,P$190&lt;='Mapa de férias'!$J$20))),"F",""))</f>
        <v/>
      </c>
      <c r="Q202" s="44">
        <f>IF(OR($B202="",Q$190=""),"",IF(AND(NETWORKDAYS(Q$190,Q$190,'Feriados'!$F$7:$F$22)=1,OR(AND(Q$190&gt;='Mapa de férias'!$E$20,Q$190&lt;='Mapa de férias'!$F$20),AND(Q$190&gt;='Mapa de férias'!$G$20,Q$190&lt;='Mapa de férias'!$H$20),AND(Q$190&gt;='Mapa de férias'!$I$20,Q$190&lt;='Mapa de férias'!$J$20))),"F",""))</f>
        <v/>
      </c>
      <c r="R202" s="44">
        <f>IF(OR($B202="",R$190=""),"",IF(AND(NETWORKDAYS(R$190,R$190,'Feriados'!$F$7:$F$22)=1,OR(AND(R$190&gt;='Mapa de férias'!$E$20,R$190&lt;='Mapa de férias'!$F$20),AND(R$190&gt;='Mapa de férias'!$G$20,R$190&lt;='Mapa de férias'!$H$20),AND(R$190&gt;='Mapa de férias'!$I$20,R$190&lt;='Mapa de férias'!$J$20))),"F",""))</f>
        <v/>
      </c>
      <c r="S202" s="44">
        <f>IF(OR($B202="",S$190=""),"",IF(AND(NETWORKDAYS(S$190,S$190,'Feriados'!$F$7:$F$22)=1,OR(AND(S$190&gt;='Mapa de férias'!$E$20,S$190&lt;='Mapa de férias'!$F$20),AND(S$190&gt;='Mapa de férias'!$G$20,S$190&lt;='Mapa de férias'!$H$20),AND(S$190&gt;='Mapa de férias'!$I$20,S$190&lt;='Mapa de férias'!$J$20))),"F",""))</f>
        <v/>
      </c>
      <c r="T202" s="44">
        <f>IF(OR($B202="",T$190=""),"",IF(AND(NETWORKDAYS(T$190,T$190,'Feriados'!$F$7:$F$22)=1,OR(AND(T$190&gt;='Mapa de férias'!$E$20,T$190&lt;='Mapa de férias'!$F$20),AND(T$190&gt;='Mapa de férias'!$G$20,T$190&lt;='Mapa de férias'!$H$20),AND(T$190&gt;='Mapa de férias'!$I$20,T$190&lt;='Mapa de férias'!$J$20))),"F",""))</f>
        <v/>
      </c>
      <c r="U202" s="44">
        <f>IF(OR($B202="",U$190=""),"",IF(AND(NETWORKDAYS(U$190,U$190,'Feriados'!$F$7:$F$22)=1,OR(AND(U$190&gt;='Mapa de férias'!$E$20,U$190&lt;='Mapa de férias'!$F$20),AND(U$190&gt;='Mapa de férias'!$G$20,U$190&lt;='Mapa de férias'!$H$20),AND(U$190&gt;='Mapa de férias'!$I$20,U$190&lt;='Mapa de férias'!$J$20))),"F",""))</f>
        <v/>
      </c>
      <c r="V202" s="44">
        <f>IF(OR($B202="",V$190=""),"",IF(AND(NETWORKDAYS(V$190,V$190,'Feriados'!$F$7:$F$22)=1,OR(AND(V$190&gt;='Mapa de férias'!$E$20,V$190&lt;='Mapa de férias'!$F$20),AND(V$190&gt;='Mapa de férias'!$G$20,V$190&lt;='Mapa de férias'!$H$20),AND(V$190&gt;='Mapa de férias'!$I$20,V$190&lt;='Mapa de férias'!$J$20))),"F",""))</f>
        <v/>
      </c>
      <c r="W202" s="44">
        <f>IF(OR($B202="",W$190=""),"",IF(AND(NETWORKDAYS(W$190,W$190,'Feriados'!$F$7:$F$22)=1,OR(AND(W$190&gt;='Mapa de férias'!$E$20,W$190&lt;='Mapa de férias'!$F$20),AND(W$190&gt;='Mapa de férias'!$G$20,W$190&lt;='Mapa de férias'!$H$20),AND(W$190&gt;='Mapa de férias'!$I$20,W$190&lt;='Mapa de férias'!$J$20))),"F",""))</f>
        <v/>
      </c>
      <c r="X202" s="44">
        <f>IF(OR($B202="",X$190=""),"",IF(AND(NETWORKDAYS(X$190,X$190,'Feriados'!$F$7:$F$22)=1,OR(AND(X$190&gt;='Mapa de férias'!$E$20,X$190&lt;='Mapa de férias'!$F$20),AND(X$190&gt;='Mapa de férias'!$G$20,X$190&lt;='Mapa de férias'!$H$20),AND(X$190&gt;='Mapa de férias'!$I$20,X$190&lt;='Mapa de férias'!$J$20))),"F",""))</f>
        <v/>
      </c>
      <c r="Y202" s="44">
        <f>IF(OR($B202="",Y$190=""),"",IF(AND(NETWORKDAYS(Y$190,Y$190,'Feriados'!$F$7:$F$22)=1,OR(AND(Y$190&gt;='Mapa de férias'!$E$20,Y$190&lt;='Mapa de férias'!$F$20),AND(Y$190&gt;='Mapa de férias'!$G$20,Y$190&lt;='Mapa de férias'!$H$20),AND(Y$190&gt;='Mapa de férias'!$I$20,Y$190&lt;='Mapa de férias'!$J$20))),"F",""))</f>
        <v/>
      </c>
      <c r="Z202" s="44">
        <f>IF(OR($B202="",Z$190=""),"",IF(AND(NETWORKDAYS(Z$190,Z$190,'Feriados'!$F$7:$F$22)=1,OR(AND(Z$190&gt;='Mapa de férias'!$E$20,Z$190&lt;='Mapa de férias'!$F$20),AND(Z$190&gt;='Mapa de férias'!$G$20,Z$190&lt;='Mapa de férias'!$H$20),AND(Z$190&gt;='Mapa de férias'!$I$20,Z$190&lt;='Mapa de férias'!$J$20))),"F",""))</f>
        <v/>
      </c>
      <c r="AA202" s="44">
        <f>IF(OR($B202="",AA$190=""),"",IF(AND(NETWORKDAYS(AA$190,AA$190,'Feriados'!$F$7:$F$22)=1,OR(AND(AA$190&gt;='Mapa de férias'!$E$20,AA$190&lt;='Mapa de férias'!$F$20),AND(AA$190&gt;='Mapa de férias'!$G$20,AA$190&lt;='Mapa de férias'!$H$20),AND(AA$190&gt;='Mapa de férias'!$I$20,AA$190&lt;='Mapa de férias'!$J$20))),"F",""))</f>
        <v/>
      </c>
      <c r="AB202" s="44">
        <f>IF(OR($B202="",AB$190=""),"",IF(AND(NETWORKDAYS(AB$190,AB$190,'Feriados'!$F$7:$F$22)=1,OR(AND(AB$190&gt;='Mapa de férias'!$E$20,AB$190&lt;='Mapa de férias'!$F$20),AND(AB$190&gt;='Mapa de férias'!$G$20,AB$190&lt;='Mapa de férias'!$H$20),AND(AB$190&gt;='Mapa de férias'!$I$20,AB$190&lt;='Mapa de férias'!$J$20))),"F",""))</f>
        <v/>
      </c>
      <c r="AC202" s="44">
        <f>IF(OR($B202="",AC$190=""),"",IF(AND(NETWORKDAYS(AC$190,AC$190,'Feriados'!$F$7:$F$22)=1,OR(AND(AC$190&gt;='Mapa de férias'!$E$20,AC$190&lt;='Mapa de férias'!$F$20),AND(AC$190&gt;='Mapa de férias'!$G$20,AC$190&lt;='Mapa de férias'!$H$20),AND(AC$190&gt;='Mapa de férias'!$I$20,AC$190&lt;='Mapa de férias'!$J$20))),"F",""))</f>
        <v/>
      </c>
      <c r="AD202" s="44">
        <f>IF(OR($B202="",AD$190=""),"",IF(AND(NETWORKDAYS(AD$190,AD$190,'Feriados'!$F$7:$F$22)=1,OR(AND(AD$190&gt;='Mapa de férias'!$E$20,AD$190&lt;='Mapa de férias'!$F$20),AND(AD$190&gt;='Mapa de férias'!$G$20,AD$190&lt;='Mapa de férias'!$H$20),AND(AD$190&gt;='Mapa de férias'!$I$20,AD$190&lt;='Mapa de férias'!$J$20))),"F",""))</f>
        <v/>
      </c>
      <c r="AE202" s="44">
        <f>IF(OR($B202="",AE$190=""),"",IF(AND(NETWORKDAYS(AE$190,AE$190,'Feriados'!$F$7:$F$22)=1,OR(AND(AE$190&gt;='Mapa de férias'!$E$20,AE$190&lt;='Mapa de férias'!$F$20),AND(AE$190&gt;='Mapa de férias'!$G$20,AE$190&lt;='Mapa de férias'!$H$20),AND(AE$190&gt;='Mapa de férias'!$I$20,AE$190&lt;='Mapa de férias'!$J$20))),"F",""))</f>
        <v/>
      </c>
      <c r="AF202" s="44">
        <f>IF(OR($B202="",AF$190=""),"",IF(AND(NETWORKDAYS(AF$190,AF$190,'Feriados'!$F$7:$F$22)=1,OR(AND(AF$190&gt;='Mapa de férias'!$E$20,AF$190&lt;='Mapa de férias'!$F$20),AND(AF$190&gt;='Mapa de férias'!$G$20,AF$190&lt;='Mapa de férias'!$H$20),AND(AF$190&gt;='Mapa de férias'!$I$20,AF$190&lt;='Mapa de férias'!$J$20))),"F",""))</f>
        <v/>
      </c>
      <c r="AG202" s="44">
        <f>IF(OR($B202="",AG$190=""),"",IF(AND(NETWORKDAYS(AG$190,AG$190,'Feriados'!$F$7:$F$22)=1,OR(AND(AG$190&gt;='Mapa de férias'!$E$20,AG$190&lt;='Mapa de férias'!$F$20),AND(AG$190&gt;='Mapa de férias'!$G$20,AG$190&lt;='Mapa de férias'!$H$20),AND(AG$190&gt;='Mapa de férias'!$I$20,AG$190&lt;='Mapa de férias'!$J$20))),"F",""))</f>
        <v/>
      </c>
      <c r="AH202" s="45">
        <f>IF($B202="","",COUNTIF(C202:AG202,"F"))</f>
        <v/>
      </c>
    </row>
    <row r="203" ht="15" customHeight="1">
      <c r="A203" s="42" t="n">
        <v>12</v>
      </c>
      <c r="B203" s="43">
        <f>IF('Mapa de férias'!$B$21="","",'Mapa de férias'!$B$21)</f>
        <v/>
      </c>
      <c r="C203" s="44">
        <f>IF(OR($B203="",C$190=""),"",IF(AND(NETWORKDAYS(C$190,C$190,'Feriados'!$F$7:$F$22)=1,OR(AND(C$190&gt;='Mapa de férias'!$E$21,C$190&lt;='Mapa de férias'!$F$21),AND(C$190&gt;='Mapa de férias'!$G$21,C$190&lt;='Mapa de férias'!$H$21),AND(C$190&gt;='Mapa de férias'!$I$21,C$190&lt;='Mapa de férias'!$J$21))),"F",""))</f>
        <v/>
      </c>
      <c r="D203" s="44">
        <f>IF(OR($B203="",D$190=""),"",IF(AND(NETWORKDAYS(D$190,D$190,'Feriados'!$F$7:$F$22)=1,OR(AND(D$190&gt;='Mapa de férias'!$E$21,D$190&lt;='Mapa de férias'!$F$21),AND(D$190&gt;='Mapa de férias'!$G$21,D$190&lt;='Mapa de férias'!$H$21),AND(D$190&gt;='Mapa de férias'!$I$21,D$190&lt;='Mapa de férias'!$J$21))),"F",""))</f>
        <v/>
      </c>
      <c r="E203" s="44">
        <f>IF(OR($B203="",E$190=""),"",IF(AND(NETWORKDAYS(E$190,E$190,'Feriados'!$F$7:$F$22)=1,OR(AND(E$190&gt;='Mapa de férias'!$E$21,E$190&lt;='Mapa de férias'!$F$21),AND(E$190&gt;='Mapa de férias'!$G$21,E$190&lt;='Mapa de férias'!$H$21),AND(E$190&gt;='Mapa de férias'!$I$21,E$190&lt;='Mapa de férias'!$J$21))),"F",""))</f>
        <v/>
      </c>
      <c r="F203" s="44">
        <f>IF(OR($B203="",F$190=""),"",IF(AND(NETWORKDAYS(F$190,F$190,'Feriados'!$F$7:$F$22)=1,OR(AND(F$190&gt;='Mapa de férias'!$E$21,F$190&lt;='Mapa de férias'!$F$21),AND(F$190&gt;='Mapa de férias'!$G$21,F$190&lt;='Mapa de férias'!$H$21),AND(F$190&gt;='Mapa de férias'!$I$21,F$190&lt;='Mapa de férias'!$J$21))),"F",""))</f>
        <v/>
      </c>
      <c r="G203" s="44">
        <f>IF(OR($B203="",G$190=""),"",IF(AND(NETWORKDAYS(G$190,G$190,'Feriados'!$F$7:$F$22)=1,OR(AND(G$190&gt;='Mapa de férias'!$E$21,G$190&lt;='Mapa de férias'!$F$21),AND(G$190&gt;='Mapa de férias'!$G$21,G$190&lt;='Mapa de férias'!$H$21),AND(G$190&gt;='Mapa de férias'!$I$21,G$190&lt;='Mapa de férias'!$J$21))),"F",""))</f>
        <v/>
      </c>
      <c r="H203" s="44">
        <f>IF(OR($B203="",H$190=""),"",IF(AND(NETWORKDAYS(H$190,H$190,'Feriados'!$F$7:$F$22)=1,OR(AND(H$190&gt;='Mapa de férias'!$E$21,H$190&lt;='Mapa de férias'!$F$21),AND(H$190&gt;='Mapa de férias'!$G$21,H$190&lt;='Mapa de férias'!$H$21),AND(H$190&gt;='Mapa de férias'!$I$21,H$190&lt;='Mapa de férias'!$J$21))),"F",""))</f>
        <v/>
      </c>
      <c r="I203" s="44">
        <f>IF(OR($B203="",I$190=""),"",IF(AND(NETWORKDAYS(I$190,I$190,'Feriados'!$F$7:$F$22)=1,OR(AND(I$190&gt;='Mapa de férias'!$E$21,I$190&lt;='Mapa de férias'!$F$21),AND(I$190&gt;='Mapa de férias'!$G$21,I$190&lt;='Mapa de férias'!$H$21),AND(I$190&gt;='Mapa de férias'!$I$21,I$190&lt;='Mapa de férias'!$J$21))),"F",""))</f>
        <v/>
      </c>
      <c r="J203" s="44">
        <f>IF(OR($B203="",J$190=""),"",IF(AND(NETWORKDAYS(J$190,J$190,'Feriados'!$F$7:$F$22)=1,OR(AND(J$190&gt;='Mapa de férias'!$E$21,J$190&lt;='Mapa de férias'!$F$21),AND(J$190&gt;='Mapa de férias'!$G$21,J$190&lt;='Mapa de férias'!$H$21),AND(J$190&gt;='Mapa de férias'!$I$21,J$190&lt;='Mapa de férias'!$J$21))),"F",""))</f>
        <v/>
      </c>
      <c r="K203" s="44">
        <f>IF(OR($B203="",K$190=""),"",IF(AND(NETWORKDAYS(K$190,K$190,'Feriados'!$F$7:$F$22)=1,OR(AND(K$190&gt;='Mapa de férias'!$E$21,K$190&lt;='Mapa de férias'!$F$21),AND(K$190&gt;='Mapa de férias'!$G$21,K$190&lt;='Mapa de férias'!$H$21),AND(K$190&gt;='Mapa de férias'!$I$21,K$190&lt;='Mapa de férias'!$J$21))),"F",""))</f>
        <v/>
      </c>
      <c r="L203" s="44">
        <f>IF(OR($B203="",L$190=""),"",IF(AND(NETWORKDAYS(L$190,L$190,'Feriados'!$F$7:$F$22)=1,OR(AND(L$190&gt;='Mapa de férias'!$E$21,L$190&lt;='Mapa de férias'!$F$21),AND(L$190&gt;='Mapa de férias'!$G$21,L$190&lt;='Mapa de férias'!$H$21),AND(L$190&gt;='Mapa de férias'!$I$21,L$190&lt;='Mapa de férias'!$J$21))),"F",""))</f>
        <v/>
      </c>
      <c r="M203" s="44">
        <f>IF(OR($B203="",M$190=""),"",IF(AND(NETWORKDAYS(M$190,M$190,'Feriados'!$F$7:$F$22)=1,OR(AND(M$190&gt;='Mapa de férias'!$E$21,M$190&lt;='Mapa de férias'!$F$21),AND(M$190&gt;='Mapa de férias'!$G$21,M$190&lt;='Mapa de férias'!$H$21),AND(M$190&gt;='Mapa de férias'!$I$21,M$190&lt;='Mapa de férias'!$J$21))),"F",""))</f>
        <v/>
      </c>
      <c r="N203" s="44">
        <f>IF(OR($B203="",N$190=""),"",IF(AND(NETWORKDAYS(N$190,N$190,'Feriados'!$F$7:$F$22)=1,OR(AND(N$190&gt;='Mapa de férias'!$E$21,N$190&lt;='Mapa de férias'!$F$21),AND(N$190&gt;='Mapa de férias'!$G$21,N$190&lt;='Mapa de férias'!$H$21),AND(N$190&gt;='Mapa de férias'!$I$21,N$190&lt;='Mapa de férias'!$J$21))),"F",""))</f>
        <v/>
      </c>
      <c r="O203" s="44">
        <f>IF(OR($B203="",O$190=""),"",IF(AND(NETWORKDAYS(O$190,O$190,'Feriados'!$F$7:$F$22)=1,OR(AND(O$190&gt;='Mapa de férias'!$E$21,O$190&lt;='Mapa de férias'!$F$21),AND(O$190&gt;='Mapa de férias'!$G$21,O$190&lt;='Mapa de férias'!$H$21),AND(O$190&gt;='Mapa de férias'!$I$21,O$190&lt;='Mapa de férias'!$J$21))),"F",""))</f>
        <v/>
      </c>
      <c r="P203" s="44">
        <f>IF(OR($B203="",P$190=""),"",IF(AND(NETWORKDAYS(P$190,P$190,'Feriados'!$F$7:$F$22)=1,OR(AND(P$190&gt;='Mapa de férias'!$E$21,P$190&lt;='Mapa de férias'!$F$21),AND(P$190&gt;='Mapa de férias'!$G$21,P$190&lt;='Mapa de férias'!$H$21),AND(P$190&gt;='Mapa de férias'!$I$21,P$190&lt;='Mapa de férias'!$J$21))),"F",""))</f>
        <v/>
      </c>
      <c r="Q203" s="44">
        <f>IF(OR($B203="",Q$190=""),"",IF(AND(NETWORKDAYS(Q$190,Q$190,'Feriados'!$F$7:$F$22)=1,OR(AND(Q$190&gt;='Mapa de férias'!$E$21,Q$190&lt;='Mapa de férias'!$F$21),AND(Q$190&gt;='Mapa de férias'!$G$21,Q$190&lt;='Mapa de férias'!$H$21),AND(Q$190&gt;='Mapa de férias'!$I$21,Q$190&lt;='Mapa de férias'!$J$21))),"F",""))</f>
        <v/>
      </c>
      <c r="R203" s="44">
        <f>IF(OR($B203="",R$190=""),"",IF(AND(NETWORKDAYS(R$190,R$190,'Feriados'!$F$7:$F$22)=1,OR(AND(R$190&gt;='Mapa de férias'!$E$21,R$190&lt;='Mapa de férias'!$F$21),AND(R$190&gt;='Mapa de férias'!$G$21,R$190&lt;='Mapa de férias'!$H$21),AND(R$190&gt;='Mapa de férias'!$I$21,R$190&lt;='Mapa de férias'!$J$21))),"F",""))</f>
        <v/>
      </c>
      <c r="S203" s="44">
        <f>IF(OR($B203="",S$190=""),"",IF(AND(NETWORKDAYS(S$190,S$190,'Feriados'!$F$7:$F$22)=1,OR(AND(S$190&gt;='Mapa de férias'!$E$21,S$190&lt;='Mapa de férias'!$F$21),AND(S$190&gt;='Mapa de férias'!$G$21,S$190&lt;='Mapa de férias'!$H$21),AND(S$190&gt;='Mapa de férias'!$I$21,S$190&lt;='Mapa de férias'!$J$21))),"F",""))</f>
        <v/>
      </c>
      <c r="T203" s="44">
        <f>IF(OR($B203="",T$190=""),"",IF(AND(NETWORKDAYS(T$190,T$190,'Feriados'!$F$7:$F$22)=1,OR(AND(T$190&gt;='Mapa de férias'!$E$21,T$190&lt;='Mapa de férias'!$F$21),AND(T$190&gt;='Mapa de férias'!$G$21,T$190&lt;='Mapa de férias'!$H$21),AND(T$190&gt;='Mapa de férias'!$I$21,T$190&lt;='Mapa de férias'!$J$21))),"F",""))</f>
        <v/>
      </c>
      <c r="U203" s="44">
        <f>IF(OR($B203="",U$190=""),"",IF(AND(NETWORKDAYS(U$190,U$190,'Feriados'!$F$7:$F$22)=1,OR(AND(U$190&gt;='Mapa de férias'!$E$21,U$190&lt;='Mapa de férias'!$F$21),AND(U$190&gt;='Mapa de férias'!$G$21,U$190&lt;='Mapa de férias'!$H$21),AND(U$190&gt;='Mapa de férias'!$I$21,U$190&lt;='Mapa de férias'!$J$21))),"F",""))</f>
        <v/>
      </c>
      <c r="V203" s="44">
        <f>IF(OR($B203="",V$190=""),"",IF(AND(NETWORKDAYS(V$190,V$190,'Feriados'!$F$7:$F$22)=1,OR(AND(V$190&gt;='Mapa de férias'!$E$21,V$190&lt;='Mapa de férias'!$F$21),AND(V$190&gt;='Mapa de férias'!$G$21,V$190&lt;='Mapa de férias'!$H$21),AND(V$190&gt;='Mapa de férias'!$I$21,V$190&lt;='Mapa de férias'!$J$21))),"F",""))</f>
        <v/>
      </c>
      <c r="W203" s="44">
        <f>IF(OR($B203="",W$190=""),"",IF(AND(NETWORKDAYS(W$190,W$190,'Feriados'!$F$7:$F$22)=1,OR(AND(W$190&gt;='Mapa de férias'!$E$21,W$190&lt;='Mapa de férias'!$F$21),AND(W$190&gt;='Mapa de férias'!$G$21,W$190&lt;='Mapa de férias'!$H$21),AND(W$190&gt;='Mapa de férias'!$I$21,W$190&lt;='Mapa de férias'!$J$21))),"F",""))</f>
        <v/>
      </c>
      <c r="X203" s="44">
        <f>IF(OR($B203="",X$190=""),"",IF(AND(NETWORKDAYS(X$190,X$190,'Feriados'!$F$7:$F$22)=1,OR(AND(X$190&gt;='Mapa de férias'!$E$21,X$190&lt;='Mapa de férias'!$F$21),AND(X$190&gt;='Mapa de férias'!$G$21,X$190&lt;='Mapa de férias'!$H$21),AND(X$190&gt;='Mapa de férias'!$I$21,X$190&lt;='Mapa de férias'!$J$21))),"F",""))</f>
        <v/>
      </c>
      <c r="Y203" s="44">
        <f>IF(OR($B203="",Y$190=""),"",IF(AND(NETWORKDAYS(Y$190,Y$190,'Feriados'!$F$7:$F$22)=1,OR(AND(Y$190&gt;='Mapa de férias'!$E$21,Y$190&lt;='Mapa de férias'!$F$21),AND(Y$190&gt;='Mapa de férias'!$G$21,Y$190&lt;='Mapa de férias'!$H$21),AND(Y$190&gt;='Mapa de férias'!$I$21,Y$190&lt;='Mapa de férias'!$J$21))),"F",""))</f>
        <v/>
      </c>
      <c r="Z203" s="44">
        <f>IF(OR($B203="",Z$190=""),"",IF(AND(NETWORKDAYS(Z$190,Z$190,'Feriados'!$F$7:$F$22)=1,OR(AND(Z$190&gt;='Mapa de férias'!$E$21,Z$190&lt;='Mapa de férias'!$F$21),AND(Z$190&gt;='Mapa de férias'!$G$21,Z$190&lt;='Mapa de férias'!$H$21),AND(Z$190&gt;='Mapa de férias'!$I$21,Z$190&lt;='Mapa de férias'!$J$21))),"F",""))</f>
        <v/>
      </c>
      <c r="AA203" s="44">
        <f>IF(OR($B203="",AA$190=""),"",IF(AND(NETWORKDAYS(AA$190,AA$190,'Feriados'!$F$7:$F$22)=1,OR(AND(AA$190&gt;='Mapa de férias'!$E$21,AA$190&lt;='Mapa de férias'!$F$21),AND(AA$190&gt;='Mapa de férias'!$G$21,AA$190&lt;='Mapa de férias'!$H$21),AND(AA$190&gt;='Mapa de férias'!$I$21,AA$190&lt;='Mapa de férias'!$J$21))),"F",""))</f>
        <v/>
      </c>
      <c r="AB203" s="44">
        <f>IF(OR($B203="",AB$190=""),"",IF(AND(NETWORKDAYS(AB$190,AB$190,'Feriados'!$F$7:$F$22)=1,OR(AND(AB$190&gt;='Mapa de férias'!$E$21,AB$190&lt;='Mapa de férias'!$F$21),AND(AB$190&gt;='Mapa de férias'!$G$21,AB$190&lt;='Mapa de férias'!$H$21),AND(AB$190&gt;='Mapa de férias'!$I$21,AB$190&lt;='Mapa de férias'!$J$21))),"F",""))</f>
        <v/>
      </c>
      <c r="AC203" s="44">
        <f>IF(OR($B203="",AC$190=""),"",IF(AND(NETWORKDAYS(AC$190,AC$190,'Feriados'!$F$7:$F$22)=1,OR(AND(AC$190&gt;='Mapa de férias'!$E$21,AC$190&lt;='Mapa de férias'!$F$21),AND(AC$190&gt;='Mapa de férias'!$G$21,AC$190&lt;='Mapa de férias'!$H$21),AND(AC$190&gt;='Mapa de férias'!$I$21,AC$190&lt;='Mapa de férias'!$J$21))),"F",""))</f>
        <v/>
      </c>
      <c r="AD203" s="44">
        <f>IF(OR($B203="",AD$190=""),"",IF(AND(NETWORKDAYS(AD$190,AD$190,'Feriados'!$F$7:$F$22)=1,OR(AND(AD$190&gt;='Mapa de férias'!$E$21,AD$190&lt;='Mapa de férias'!$F$21),AND(AD$190&gt;='Mapa de férias'!$G$21,AD$190&lt;='Mapa de férias'!$H$21),AND(AD$190&gt;='Mapa de férias'!$I$21,AD$190&lt;='Mapa de férias'!$J$21))),"F",""))</f>
        <v/>
      </c>
      <c r="AE203" s="44">
        <f>IF(OR($B203="",AE$190=""),"",IF(AND(NETWORKDAYS(AE$190,AE$190,'Feriados'!$F$7:$F$22)=1,OR(AND(AE$190&gt;='Mapa de férias'!$E$21,AE$190&lt;='Mapa de férias'!$F$21),AND(AE$190&gt;='Mapa de férias'!$G$21,AE$190&lt;='Mapa de férias'!$H$21),AND(AE$190&gt;='Mapa de férias'!$I$21,AE$190&lt;='Mapa de férias'!$J$21))),"F",""))</f>
        <v/>
      </c>
      <c r="AF203" s="44">
        <f>IF(OR($B203="",AF$190=""),"",IF(AND(NETWORKDAYS(AF$190,AF$190,'Feriados'!$F$7:$F$22)=1,OR(AND(AF$190&gt;='Mapa de férias'!$E$21,AF$190&lt;='Mapa de férias'!$F$21),AND(AF$190&gt;='Mapa de férias'!$G$21,AF$190&lt;='Mapa de férias'!$H$21),AND(AF$190&gt;='Mapa de férias'!$I$21,AF$190&lt;='Mapa de férias'!$J$21))),"F",""))</f>
        <v/>
      </c>
      <c r="AG203" s="44">
        <f>IF(OR($B203="",AG$190=""),"",IF(AND(NETWORKDAYS(AG$190,AG$190,'Feriados'!$F$7:$F$22)=1,OR(AND(AG$190&gt;='Mapa de férias'!$E$21,AG$190&lt;='Mapa de férias'!$F$21),AND(AG$190&gt;='Mapa de férias'!$G$21,AG$190&lt;='Mapa de férias'!$H$21),AND(AG$190&gt;='Mapa de férias'!$I$21,AG$190&lt;='Mapa de férias'!$J$21))),"F",""))</f>
        <v/>
      </c>
      <c r="AH203" s="45">
        <f>IF($B203="","",COUNTIF(C203:AG203,"F"))</f>
        <v/>
      </c>
    </row>
    <row r="204" ht="15" customHeight="1">
      <c r="A204" s="42" t="n">
        <v>13</v>
      </c>
      <c r="B204" s="43">
        <f>IF('Mapa de férias'!$B$22="","",'Mapa de férias'!$B$22)</f>
        <v/>
      </c>
      <c r="C204" s="44">
        <f>IF(OR($B204="",C$190=""),"",IF(AND(NETWORKDAYS(C$190,C$190,'Feriados'!$F$7:$F$22)=1,OR(AND(C$190&gt;='Mapa de férias'!$E$22,C$190&lt;='Mapa de férias'!$F$22),AND(C$190&gt;='Mapa de férias'!$G$22,C$190&lt;='Mapa de férias'!$H$22),AND(C$190&gt;='Mapa de férias'!$I$22,C$190&lt;='Mapa de férias'!$J$22))),"F",""))</f>
        <v/>
      </c>
      <c r="D204" s="44">
        <f>IF(OR($B204="",D$190=""),"",IF(AND(NETWORKDAYS(D$190,D$190,'Feriados'!$F$7:$F$22)=1,OR(AND(D$190&gt;='Mapa de férias'!$E$22,D$190&lt;='Mapa de férias'!$F$22),AND(D$190&gt;='Mapa de férias'!$G$22,D$190&lt;='Mapa de férias'!$H$22),AND(D$190&gt;='Mapa de férias'!$I$22,D$190&lt;='Mapa de férias'!$J$22))),"F",""))</f>
        <v/>
      </c>
      <c r="E204" s="44">
        <f>IF(OR($B204="",E$190=""),"",IF(AND(NETWORKDAYS(E$190,E$190,'Feriados'!$F$7:$F$22)=1,OR(AND(E$190&gt;='Mapa de férias'!$E$22,E$190&lt;='Mapa de férias'!$F$22),AND(E$190&gt;='Mapa de férias'!$G$22,E$190&lt;='Mapa de férias'!$H$22),AND(E$190&gt;='Mapa de férias'!$I$22,E$190&lt;='Mapa de férias'!$J$22))),"F",""))</f>
        <v/>
      </c>
      <c r="F204" s="44">
        <f>IF(OR($B204="",F$190=""),"",IF(AND(NETWORKDAYS(F$190,F$190,'Feriados'!$F$7:$F$22)=1,OR(AND(F$190&gt;='Mapa de férias'!$E$22,F$190&lt;='Mapa de férias'!$F$22),AND(F$190&gt;='Mapa de férias'!$G$22,F$190&lt;='Mapa de férias'!$H$22),AND(F$190&gt;='Mapa de férias'!$I$22,F$190&lt;='Mapa de férias'!$J$22))),"F",""))</f>
        <v/>
      </c>
      <c r="G204" s="44">
        <f>IF(OR($B204="",G$190=""),"",IF(AND(NETWORKDAYS(G$190,G$190,'Feriados'!$F$7:$F$22)=1,OR(AND(G$190&gt;='Mapa de férias'!$E$22,G$190&lt;='Mapa de férias'!$F$22),AND(G$190&gt;='Mapa de férias'!$G$22,G$190&lt;='Mapa de férias'!$H$22),AND(G$190&gt;='Mapa de férias'!$I$22,G$190&lt;='Mapa de férias'!$J$22))),"F",""))</f>
        <v/>
      </c>
      <c r="H204" s="44">
        <f>IF(OR($B204="",H$190=""),"",IF(AND(NETWORKDAYS(H$190,H$190,'Feriados'!$F$7:$F$22)=1,OR(AND(H$190&gt;='Mapa de férias'!$E$22,H$190&lt;='Mapa de férias'!$F$22),AND(H$190&gt;='Mapa de férias'!$G$22,H$190&lt;='Mapa de férias'!$H$22),AND(H$190&gt;='Mapa de férias'!$I$22,H$190&lt;='Mapa de férias'!$J$22))),"F",""))</f>
        <v/>
      </c>
      <c r="I204" s="44">
        <f>IF(OR($B204="",I$190=""),"",IF(AND(NETWORKDAYS(I$190,I$190,'Feriados'!$F$7:$F$22)=1,OR(AND(I$190&gt;='Mapa de férias'!$E$22,I$190&lt;='Mapa de férias'!$F$22),AND(I$190&gt;='Mapa de férias'!$G$22,I$190&lt;='Mapa de férias'!$H$22),AND(I$190&gt;='Mapa de férias'!$I$22,I$190&lt;='Mapa de férias'!$J$22))),"F",""))</f>
        <v/>
      </c>
      <c r="J204" s="44">
        <f>IF(OR($B204="",J$190=""),"",IF(AND(NETWORKDAYS(J$190,J$190,'Feriados'!$F$7:$F$22)=1,OR(AND(J$190&gt;='Mapa de férias'!$E$22,J$190&lt;='Mapa de férias'!$F$22),AND(J$190&gt;='Mapa de férias'!$G$22,J$190&lt;='Mapa de férias'!$H$22),AND(J$190&gt;='Mapa de férias'!$I$22,J$190&lt;='Mapa de férias'!$J$22))),"F",""))</f>
        <v/>
      </c>
      <c r="K204" s="44">
        <f>IF(OR($B204="",K$190=""),"",IF(AND(NETWORKDAYS(K$190,K$190,'Feriados'!$F$7:$F$22)=1,OR(AND(K$190&gt;='Mapa de férias'!$E$22,K$190&lt;='Mapa de férias'!$F$22),AND(K$190&gt;='Mapa de férias'!$G$22,K$190&lt;='Mapa de férias'!$H$22),AND(K$190&gt;='Mapa de férias'!$I$22,K$190&lt;='Mapa de férias'!$J$22))),"F",""))</f>
        <v/>
      </c>
      <c r="L204" s="44">
        <f>IF(OR($B204="",L$190=""),"",IF(AND(NETWORKDAYS(L$190,L$190,'Feriados'!$F$7:$F$22)=1,OR(AND(L$190&gt;='Mapa de férias'!$E$22,L$190&lt;='Mapa de férias'!$F$22),AND(L$190&gt;='Mapa de férias'!$G$22,L$190&lt;='Mapa de férias'!$H$22),AND(L$190&gt;='Mapa de férias'!$I$22,L$190&lt;='Mapa de férias'!$J$22))),"F",""))</f>
        <v/>
      </c>
      <c r="M204" s="44">
        <f>IF(OR($B204="",M$190=""),"",IF(AND(NETWORKDAYS(M$190,M$190,'Feriados'!$F$7:$F$22)=1,OR(AND(M$190&gt;='Mapa de férias'!$E$22,M$190&lt;='Mapa de férias'!$F$22),AND(M$190&gt;='Mapa de férias'!$G$22,M$190&lt;='Mapa de férias'!$H$22),AND(M$190&gt;='Mapa de férias'!$I$22,M$190&lt;='Mapa de férias'!$J$22))),"F",""))</f>
        <v/>
      </c>
      <c r="N204" s="44">
        <f>IF(OR($B204="",N$190=""),"",IF(AND(NETWORKDAYS(N$190,N$190,'Feriados'!$F$7:$F$22)=1,OR(AND(N$190&gt;='Mapa de férias'!$E$22,N$190&lt;='Mapa de férias'!$F$22),AND(N$190&gt;='Mapa de férias'!$G$22,N$190&lt;='Mapa de férias'!$H$22),AND(N$190&gt;='Mapa de férias'!$I$22,N$190&lt;='Mapa de férias'!$J$22))),"F",""))</f>
        <v/>
      </c>
      <c r="O204" s="44">
        <f>IF(OR($B204="",O$190=""),"",IF(AND(NETWORKDAYS(O$190,O$190,'Feriados'!$F$7:$F$22)=1,OR(AND(O$190&gt;='Mapa de férias'!$E$22,O$190&lt;='Mapa de férias'!$F$22),AND(O$190&gt;='Mapa de férias'!$G$22,O$190&lt;='Mapa de férias'!$H$22),AND(O$190&gt;='Mapa de férias'!$I$22,O$190&lt;='Mapa de férias'!$J$22))),"F",""))</f>
        <v/>
      </c>
      <c r="P204" s="44">
        <f>IF(OR($B204="",P$190=""),"",IF(AND(NETWORKDAYS(P$190,P$190,'Feriados'!$F$7:$F$22)=1,OR(AND(P$190&gt;='Mapa de férias'!$E$22,P$190&lt;='Mapa de férias'!$F$22),AND(P$190&gt;='Mapa de férias'!$G$22,P$190&lt;='Mapa de férias'!$H$22),AND(P$190&gt;='Mapa de férias'!$I$22,P$190&lt;='Mapa de férias'!$J$22))),"F",""))</f>
        <v/>
      </c>
      <c r="Q204" s="44">
        <f>IF(OR($B204="",Q$190=""),"",IF(AND(NETWORKDAYS(Q$190,Q$190,'Feriados'!$F$7:$F$22)=1,OR(AND(Q$190&gt;='Mapa de férias'!$E$22,Q$190&lt;='Mapa de férias'!$F$22),AND(Q$190&gt;='Mapa de férias'!$G$22,Q$190&lt;='Mapa de férias'!$H$22),AND(Q$190&gt;='Mapa de férias'!$I$22,Q$190&lt;='Mapa de férias'!$J$22))),"F",""))</f>
        <v/>
      </c>
      <c r="R204" s="44">
        <f>IF(OR($B204="",R$190=""),"",IF(AND(NETWORKDAYS(R$190,R$190,'Feriados'!$F$7:$F$22)=1,OR(AND(R$190&gt;='Mapa de férias'!$E$22,R$190&lt;='Mapa de férias'!$F$22),AND(R$190&gt;='Mapa de férias'!$G$22,R$190&lt;='Mapa de férias'!$H$22),AND(R$190&gt;='Mapa de férias'!$I$22,R$190&lt;='Mapa de férias'!$J$22))),"F",""))</f>
        <v/>
      </c>
      <c r="S204" s="44">
        <f>IF(OR($B204="",S$190=""),"",IF(AND(NETWORKDAYS(S$190,S$190,'Feriados'!$F$7:$F$22)=1,OR(AND(S$190&gt;='Mapa de férias'!$E$22,S$190&lt;='Mapa de férias'!$F$22),AND(S$190&gt;='Mapa de férias'!$G$22,S$190&lt;='Mapa de férias'!$H$22),AND(S$190&gt;='Mapa de férias'!$I$22,S$190&lt;='Mapa de férias'!$J$22))),"F",""))</f>
        <v/>
      </c>
      <c r="T204" s="44">
        <f>IF(OR($B204="",T$190=""),"",IF(AND(NETWORKDAYS(T$190,T$190,'Feriados'!$F$7:$F$22)=1,OR(AND(T$190&gt;='Mapa de férias'!$E$22,T$190&lt;='Mapa de férias'!$F$22),AND(T$190&gt;='Mapa de férias'!$G$22,T$190&lt;='Mapa de férias'!$H$22),AND(T$190&gt;='Mapa de férias'!$I$22,T$190&lt;='Mapa de férias'!$J$22))),"F",""))</f>
        <v/>
      </c>
      <c r="U204" s="44">
        <f>IF(OR($B204="",U$190=""),"",IF(AND(NETWORKDAYS(U$190,U$190,'Feriados'!$F$7:$F$22)=1,OR(AND(U$190&gt;='Mapa de férias'!$E$22,U$190&lt;='Mapa de férias'!$F$22),AND(U$190&gt;='Mapa de férias'!$G$22,U$190&lt;='Mapa de férias'!$H$22),AND(U$190&gt;='Mapa de férias'!$I$22,U$190&lt;='Mapa de férias'!$J$22))),"F",""))</f>
        <v/>
      </c>
      <c r="V204" s="44">
        <f>IF(OR($B204="",V$190=""),"",IF(AND(NETWORKDAYS(V$190,V$190,'Feriados'!$F$7:$F$22)=1,OR(AND(V$190&gt;='Mapa de férias'!$E$22,V$190&lt;='Mapa de férias'!$F$22),AND(V$190&gt;='Mapa de férias'!$G$22,V$190&lt;='Mapa de férias'!$H$22),AND(V$190&gt;='Mapa de férias'!$I$22,V$190&lt;='Mapa de férias'!$J$22))),"F",""))</f>
        <v/>
      </c>
      <c r="W204" s="44">
        <f>IF(OR($B204="",W$190=""),"",IF(AND(NETWORKDAYS(W$190,W$190,'Feriados'!$F$7:$F$22)=1,OR(AND(W$190&gt;='Mapa de férias'!$E$22,W$190&lt;='Mapa de férias'!$F$22),AND(W$190&gt;='Mapa de férias'!$G$22,W$190&lt;='Mapa de férias'!$H$22),AND(W$190&gt;='Mapa de férias'!$I$22,W$190&lt;='Mapa de férias'!$J$22))),"F",""))</f>
        <v/>
      </c>
      <c r="X204" s="44">
        <f>IF(OR($B204="",X$190=""),"",IF(AND(NETWORKDAYS(X$190,X$190,'Feriados'!$F$7:$F$22)=1,OR(AND(X$190&gt;='Mapa de férias'!$E$22,X$190&lt;='Mapa de férias'!$F$22),AND(X$190&gt;='Mapa de férias'!$G$22,X$190&lt;='Mapa de férias'!$H$22),AND(X$190&gt;='Mapa de férias'!$I$22,X$190&lt;='Mapa de férias'!$J$22))),"F",""))</f>
        <v/>
      </c>
      <c r="Y204" s="44">
        <f>IF(OR($B204="",Y$190=""),"",IF(AND(NETWORKDAYS(Y$190,Y$190,'Feriados'!$F$7:$F$22)=1,OR(AND(Y$190&gt;='Mapa de férias'!$E$22,Y$190&lt;='Mapa de férias'!$F$22),AND(Y$190&gt;='Mapa de férias'!$G$22,Y$190&lt;='Mapa de férias'!$H$22),AND(Y$190&gt;='Mapa de férias'!$I$22,Y$190&lt;='Mapa de férias'!$J$22))),"F",""))</f>
        <v/>
      </c>
      <c r="Z204" s="44">
        <f>IF(OR($B204="",Z$190=""),"",IF(AND(NETWORKDAYS(Z$190,Z$190,'Feriados'!$F$7:$F$22)=1,OR(AND(Z$190&gt;='Mapa de férias'!$E$22,Z$190&lt;='Mapa de férias'!$F$22),AND(Z$190&gt;='Mapa de férias'!$G$22,Z$190&lt;='Mapa de férias'!$H$22),AND(Z$190&gt;='Mapa de férias'!$I$22,Z$190&lt;='Mapa de férias'!$J$22))),"F",""))</f>
        <v/>
      </c>
      <c r="AA204" s="44">
        <f>IF(OR($B204="",AA$190=""),"",IF(AND(NETWORKDAYS(AA$190,AA$190,'Feriados'!$F$7:$F$22)=1,OR(AND(AA$190&gt;='Mapa de férias'!$E$22,AA$190&lt;='Mapa de férias'!$F$22),AND(AA$190&gt;='Mapa de férias'!$G$22,AA$190&lt;='Mapa de férias'!$H$22),AND(AA$190&gt;='Mapa de férias'!$I$22,AA$190&lt;='Mapa de férias'!$J$22))),"F",""))</f>
        <v/>
      </c>
      <c r="AB204" s="44">
        <f>IF(OR($B204="",AB$190=""),"",IF(AND(NETWORKDAYS(AB$190,AB$190,'Feriados'!$F$7:$F$22)=1,OR(AND(AB$190&gt;='Mapa de férias'!$E$22,AB$190&lt;='Mapa de férias'!$F$22),AND(AB$190&gt;='Mapa de férias'!$G$22,AB$190&lt;='Mapa de férias'!$H$22),AND(AB$190&gt;='Mapa de férias'!$I$22,AB$190&lt;='Mapa de férias'!$J$22))),"F",""))</f>
        <v/>
      </c>
      <c r="AC204" s="44">
        <f>IF(OR($B204="",AC$190=""),"",IF(AND(NETWORKDAYS(AC$190,AC$190,'Feriados'!$F$7:$F$22)=1,OR(AND(AC$190&gt;='Mapa de férias'!$E$22,AC$190&lt;='Mapa de férias'!$F$22),AND(AC$190&gt;='Mapa de férias'!$G$22,AC$190&lt;='Mapa de férias'!$H$22),AND(AC$190&gt;='Mapa de férias'!$I$22,AC$190&lt;='Mapa de férias'!$J$22))),"F",""))</f>
        <v/>
      </c>
      <c r="AD204" s="44">
        <f>IF(OR($B204="",AD$190=""),"",IF(AND(NETWORKDAYS(AD$190,AD$190,'Feriados'!$F$7:$F$22)=1,OR(AND(AD$190&gt;='Mapa de férias'!$E$22,AD$190&lt;='Mapa de férias'!$F$22),AND(AD$190&gt;='Mapa de férias'!$G$22,AD$190&lt;='Mapa de férias'!$H$22),AND(AD$190&gt;='Mapa de férias'!$I$22,AD$190&lt;='Mapa de férias'!$J$22))),"F",""))</f>
        <v/>
      </c>
      <c r="AE204" s="44">
        <f>IF(OR($B204="",AE$190=""),"",IF(AND(NETWORKDAYS(AE$190,AE$190,'Feriados'!$F$7:$F$22)=1,OR(AND(AE$190&gt;='Mapa de férias'!$E$22,AE$190&lt;='Mapa de férias'!$F$22),AND(AE$190&gt;='Mapa de férias'!$G$22,AE$190&lt;='Mapa de férias'!$H$22),AND(AE$190&gt;='Mapa de férias'!$I$22,AE$190&lt;='Mapa de férias'!$J$22))),"F",""))</f>
        <v/>
      </c>
      <c r="AF204" s="44">
        <f>IF(OR($B204="",AF$190=""),"",IF(AND(NETWORKDAYS(AF$190,AF$190,'Feriados'!$F$7:$F$22)=1,OR(AND(AF$190&gt;='Mapa de férias'!$E$22,AF$190&lt;='Mapa de férias'!$F$22),AND(AF$190&gt;='Mapa de férias'!$G$22,AF$190&lt;='Mapa de férias'!$H$22),AND(AF$190&gt;='Mapa de férias'!$I$22,AF$190&lt;='Mapa de férias'!$J$22))),"F",""))</f>
        <v/>
      </c>
      <c r="AG204" s="44">
        <f>IF(OR($B204="",AG$190=""),"",IF(AND(NETWORKDAYS(AG$190,AG$190,'Feriados'!$F$7:$F$22)=1,OR(AND(AG$190&gt;='Mapa de férias'!$E$22,AG$190&lt;='Mapa de férias'!$F$22),AND(AG$190&gt;='Mapa de férias'!$G$22,AG$190&lt;='Mapa de férias'!$H$22),AND(AG$190&gt;='Mapa de férias'!$I$22,AG$190&lt;='Mapa de férias'!$J$22))),"F",""))</f>
        <v/>
      </c>
      <c r="AH204" s="45">
        <f>IF($B204="","",COUNTIF(C204:AG204,"F"))</f>
        <v/>
      </c>
    </row>
    <row r="205" ht="15" customHeight="1">
      <c r="A205" s="42" t="n">
        <v>14</v>
      </c>
      <c r="B205" s="43">
        <f>IF('Mapa de férias'!$B$23="","",'Mapa de férias'!$B$23)</f>
        <v/>
      </c>
      <c r="C205" s="44">
        <f>IF(OR($B205="",C$190=""),"",IF(AND(NETWORKDAYS(C$190,C$190,'Feriados'!$F$7:$F$22)=1,OR(AND(C$190&gt;='Mapa de férias'!$E$23,C$190&lt;='Mapa de férias'!$F$23),AND(C$190&gt;='Mapa de férias'!$G$23,C$190&lt;='Mapa de férias'!$H$23),AND(C$190&gt;='Mapa de férias'!$I$23,C$190&lt;='Mapa de férias'!$J$23))),"F",""))</f>
        <v/>
      </c>
      <c r="D205" s="44">
        <f>IF(OR($B205="",D$190=""),"",IF(AND(NETWORKDAYS(D$190,D$190,'Feriados'!$F$7:$F$22)=1,OR(AND(D$190&gt;='Mapa de férias'!$E$23,D$190&lt;='Mapa de férias'!$F$23),AND(D$190&gt;='Mapa de férias'!$G$23,D$190&lt;='Mapa de férias'!$H$23),AND(D$190&gt;='Mapa de férias'!$I$23,D$190&lt;='Mapa de férias'!$J$23))),"F",""))</f>
        <v/>
      </c>
      <c r="E205" s="44">
        <f>IF(OR($B205="",E$190=""),"",IF(AND(NETWORKDAYS(E$190,E$190,'Feriados'!$F$7:$F$22)=1,OR(AND(E$190&gt;='Mapa de férias'!$E$23,E$190&lt;='Mapa de férias'!$F$23),AND(E$190&gt;='Mapa de férias'!$G$23,E$190&lt;='Mapa de férias'!$H$23),AND(E$190&gt;='Mapa de férias'!$I$23,E$190&lt;='Mapa de férias'!$J$23))),"F",""))</f>
        <v/>
      </c>
      <c r="F205" s="44">
        <f>IF(OR($B205="",F$190=""),"",IF(AND(NETWORKDAYS(F$190,F$190,'Feriados'!$F$7:$F$22)=1,OR(AND(F$190&gt;='Mapa de férias'!$E$23,F$190&lt;='Mapa de férias'!$F$23),AND(F$190&gt;='Mapa de férias'!$G$23,F$190&lt;='Mapa de férias'!$H$23),AND(F$190&gt;='Mapa de férias'!$I$23,F$190&lt;='Mapa de férias'!$J$23))),"F",""))</f>
        <v/>
      </c>
      <c r="G205" s="44">
        <f>IF(OR($B205="",G$190=""),"",IF(AND(NETWORKDAYS(G$190,G$190,'Feriados'!$F$7:$F$22)=1,OR(AND(G$190&gt;='Mapa de férias'!$E$23,G$190&lt;='Mapa de férias'!$F$23),AND(G$190&gt;='Mapa de férias'!$G$23,G$190&lt;='Mapa de férias'!$H$23),AND(G$190&gt;='Mapa de férias'!$I$23,G$190&lt;='Mapa de férias'!$J$23))),"F",""))</f>
        <v/>
      </c>
      <c r="H205" s="44">
        <f>IF(OR($B205="",H$190=""),"",IF(AND(NETWORKDAYS(H$190,H$190,'Feriados'!$F$7:$F$22)=1,OR(AND(H$190&gt;='Mapa de férias'!$E$23,H$190&lt;='Mapa de férias'!$F$23),AND(H$190&gt;='Mapa de férias'!$G$23,H$190&lt;='Mapa de férias'!$H$23),AND(H$190&gt;='Mapa de férias'!$I$23,H$190&lt;='Mapa de férias'!$J$23))),"F",""))</f>
        <v/>
      </c>
      <c r="I205" s="44">
        <f>IF(OR($B205="",I$190=""),"",IF(AND(NETWORKDAYS(I$190,I$190,'Feriados'!$F$7:$F$22)=1,OR(AND(I$190&gt;='Mapa de férias'!$E$23,I$190&lt;='Mapa de férias'!$F$23),AND(I$190&gt;='Mapa de férias'!$G$23,I$190&lt;='Mapa de férias'!$H$23),AND(I$190&gt;='Mapa de férias'!$I$23,I$190&lt;='Mapa de férias'!$J$23))),"F",""))</f>
        <v/>
      </c>
      <c r="J205" s="44">
        <f>IF(OR($B205="",J$190=""),"",IF(AND(NETWORKDAYS(J$190,J$190,'Feriados'!$F$7:$F$22)=1,OR(AND(J$190&gt;='Mapa de férias'!$E$23,J$190&lt;='Mapa de férias'!$F$23),AND(J$190&gt;='Mapa de férias'!$G$23,J$190&lt;='Mapa de férias'!$H$23),AND(J$190&gt;='Mapa de férias'!$I$23,J$190&lt;='Mapa de férias'!$J$23))),"F",""))</f>
        <v/>
      </c>
      <c r="K205" s="44">
        <f>IF(OR($B205="",K$190=""),"",IF(AND(NETWORKDAYS(K$190,K$190,'Feriados'!$F$7:$F$22)=1,OR(AND(K$190&gt;='Mapa de férias'!$E$23,K$190&lt;='Mapa de férias'!$F$23),AND(K$190&gt;='Mapa de férias'!$G$23,K$190&lt;='Mapa de férias'!$H$23),AND(K$190&gt;='Mapa de férias'!$I$23,K$190&lt;='Mapa de férias'!$J$23))),"F",""))</f>
        <v/>
      </c>
      <c r="L205" s="44">
        <f>IF(OR($B205="",L$190=""),"",IF(AND(NETWORKDAYS(L$190,L$190,'Feriados'!$F$7:$F$22)=1,OR(AND(L$190&gt;='Mapa de férias'!$E$23,L$190&lt;='Mapa de férias'!$F$23),AND(L$190&gt;='Mapa de férias'!$G$23,L$190&lt;='Mapa de férias'!$H$23),AND(L$190&gt;='Mapa de férias'!$I$23,L$190&lt;='Mapa de férias'!$J$23))),"F",""))</f>
        <v/>
      </c>
      <c r="M205" s="44">
        <f>IF(OR($B205="",M$190=""),"",IF(AND(NETWORKDAYS(M$190,M$190,'Feriados'!$F$7:$F$22)=1,OR(AND(M$190&gt;='Mapa de férias'!$E$23,M$190&lt;='Mapa de férias'!$F$23),AND(M$190&gt;='Mapa de férias'!$G$23,M$190&lt;='Mapa de férias'!$H$23),AND(M$190&gt;='Mapa de férias'!$I$23,M$190&lt;='Mapa de férias'!$J$23))),"F",""))</f>
        <v/>
      </c>
      <c r="N205" s="44">
        <f>IF(OR($B205="",N$190=""),"",IF(AND(NETWORKDAYS(N$190,N$190,'Feriados'!$F$7:$F$22)=1,OR(AND(N$190&gt;='Mapa de férias'!$E$23,N$190&lt;='Mapa de férias'!$F$23),AND(N$190&gt;='Mapa de férias'!$G$23,N$190&lt;='Mapa de férias'!$H$23),AND(N$190&gt;='Mapa de férias'!$I$23,N$190&lt;='Mapa de férias'!$J$23))),"F",""))</f>
        <v/>
      </c>
      <c r="O205" s="44">
        <f>IF(OR($B205="",O$190=""),"",IF(AND(NETWORKDAYS(O$190,O$190,'Feriados'!$F$7:$F$22)=1,OR(AND(O$190&gt;='Mapa de férias'!$E$23,O$190&lt;='Mapa de férias'!$F$23),AND(O$190&gt;='Mapa de férias'!$G$23,O$190&lt;='Mapa de férias'!$H$23),AND(O$190&gt;='Mapa de férias'!$I$23,O$190&lt;='Mapa de férias'!$J$23))),"F",""))</f>
        <v/>
      </c>
      <c r="P205" s="44">
        <f>IF(OR($B205="",P$190=""),"",IF(AND(NETWORKDAYS(P$190,P$190,'Feriados'!$F$7:$F$22)=1,OR(AND(P$190&gt;='Mapa de férias'!$E$23,P$190&lt;='Mapa de férias'!$F$23),AND(P$190&gt;='Mapa de férias'!$G$23,P$190&lt;='Mapa de férias'!$H$23),AND(P$190&gt;='Mapa de férias'!$I$23,P$190&lt;='Mapa de férias'!$J$23))),"F",""))</f>
        <v/>
      </c>
      <c r="Q205" s="44">
        <f>IF(OR($B205="",Q$190=""),"",IF(AND(NETWORKDAYS(Q$190,Q$190,'Feriados'!$F$7:$F$22)=1,OR(AND(Q$190&gt;='Mapa de férias'!$E$23,Q$190&lt;='Mapa de férias'!$F$23),AND(Q$190&gt;='Mapa de férias'!$G$23,Q$190&lt;='Mapa de férias'!$H$23),AND(Q$190&gt;='Mapa de férias'!$I$23,Q$190&lt;='Mapa de férias'!$J$23))),"F",""))</f>
        <v/>
      </c>
      <c r="R205" s="44">
        <f>IF(OR($B205="",R$190=""),"",IF(AND(NETWORKDAYS(R$190,R$190,'Feriados'!$F$7:$F$22)=1,OR(AND(R$190&gt;='Mapa de férias'!$E$23,R$190&lt;='Mapa de férias'!$F$23),AND(R$190&gt;='Mapa de férias'!$G$23,R$190&lt;='Mapa de férias'!$H$23),AND(R$190&gt;='Mapa de férias'!$I$23,R$190&lt;='Mapa de férias'!$J$23))),"F",""))</f>
        <v/>
      </c>
      <c r="S205" s="44">
        <f>IF(OR($B205="",S$190=""),"",IF(AND(NETWORKDAYS(S$190,S$190,'Feriados'!$F$7:$F$22)=1,OR(AND(S$190&gt;='Mapa de férias'!$E$23,S$190&lt;='Mapa de férias'!$F$23),AND(S$190&gt;='Mapa de férias'!$G$23,S$190&lt;='Mapa de férias'!$H$23),AND(S$190&gt;='Mapa de férias'!$I$23,S$190&lt;='Mapa de férias'!$J$23))),"F",""))</f>
        <v/>
      </c>
      <c r="T205" s="44">
        <f>IF(OR($B205="",T$190=""),"",IF(AND(NETWORKDAYS(T$190,T$190,'Feriados'!$F$7:$F$22)=1,OR(AND(T$190&gt;='Mapa de férias'!$E$23,T$190&lt;='Mapa de férias'!$F$23),AND(T$190&gt;='Mapa de férias'!$G$23,T$190&lt;='Mapa de férias'!$H$23),AND(T$190&gt;='Mapa de férias'!$I$23,T$190&lt;='Mapa de férias'!$J$23))),"F",""))</f>
        <v/>
      </c>
      <c r="U205" s="44">
        <f>IF(OR($B205="",U$190=""),"",IF(AND(NETWORKDAYS(U$190,U$190,'Feriados'!$F$7:$F$22)=1,OR(AND(U$190&gt;='Mapa de férias'!$E$23,U$190&lt;='Mapa de férias'!$F$23),AND(U$190&gt;='Mapa de férias'!$G$23,U$190&lt;='Mapa de férias'!$H$23),AND(U$190&gt;='Mapa de férias'!$I$23,U$190&lt;='Mapa de férias'!$J$23))),"F",""))</f>
        <v/>
      </c>
      <c r="V205" s="44">
        <f>IF(OR($B205="",V$190=""),"",IF(AND(NETWORKDAYS(V$190,V$190,'Feriados'!$F$7:$F$22)=1,OR(AND(V$190&gt;='Mapa de férias'!$E$23,V$190&lt;='Mapa de férias'!$F$23),AND(V$190&gt;='Mapa de férias'!$G$23,V$190&lt;='Mapa de férias'!$H$23),AND(V$190&gt;='Mapa de férias'!$I$23,V$190&lt;='Mapa de férias'!$J$23))),"F",""))</f>
        <v/>
      </c>
      <c r="W205" s="44">
        <f>IF(OR($B205="",W$190=""),"",IF(AND(NETWORKDAYS(W$190,W$190,'Feriados'!$F$7:$F$22)=1,OR(AND(W$190&gt;='Mapa de férias'!$E$23,W$190&lt;='Mapa de férias'!$F$23),AND(W$190&gt;='Mapa de férias'!$G$23,W$190&lt;='Mapa de férias'!$H$23),AND(W$190&gt;='Mapa de férias'!$I$23,W$190&lt;='Mapa de férias'!$J$23))),"F",""))</f>
        <v/>
      </c>
      <c r="X205" s="44">
        <f>IF(OR($B205="",X$190=""),"",IF(AND(NETWORKDAYS(X$190,X$190,'Feriados'!$F$7:$F$22)=1,OR(AND(X$190&gt;='Mapa de férias'!$E$23,X$190&lt;='Mapa de férias'!$F$23),AND(X$190&gt;='Mapa de férias'!$G$23,X$190&lt;='Mapa de férias'!$H$23),AND(X$190&gt;='Mapa de férias'!$I$23,X$190&lt;='Mapa de férias'!$J$23))),"F",""))</f>
        <v/>
      </c>
      <c r="Y205" s="44">
        <f>IF(OR($B205="",Y$190=""),"",IF(AND(NETWORKDAYS(Y$190,Y$190,'Feriados'!$F$7:$F$22)=1,OR(AND(Y$190&gt;='Mapa de férias'!$E$23,Y$190&lt;='Mapa de férias'!$F$23),AND(Y$190&gt;='Mapa de férias'!$G$23,Y$190&lt;='Mapa de férias'!$H$23),AND(Y$190&gt;='Mapa de férias'!$I$23,Y$190&lt;='Mapa de férias'!$J$23))),"F",""))</f>
        <v/>
      </c>
      <c r="Z205" s="44">
        <f>IF(OR($B205="",Z$190=""),"",IF(AND(NETWORKDAYS(Z$190,Z$190,'Feriados'!$F$7:$F$22)=1,OR(AND(Z$190&gt;='Mapa de férias'!$E$23,Z$190&lt;='Mapa de férias'!$F$23),AND(Z$190&gt;='Mapa de férias'!$G$23,Z$190&lt;='Mapa de férias'!$H$23),AND(Z$190&gt;='Mapa de férias'!$I$23,Z$190&lt;='Mapa de férias'!$J$23))),"F",""))</f>
        <v/>
      </c>
      <c r="AA205" s="44">
        <f>IF(OR($B205="",AA$190=""),"",IF(AND(NETWORKDAYS(AA$190,AA$190,'Feriados'!$F$7:$F$22)=1,OR(AND(AA$190&gt;='Mapa de férias'!$E$23,AA$190&lt;='Mapa de férias'!$F$23),AND(AA$190&gt;='Mapa de férias'!$G$23,AA$190&lt;='Mapa de férias'!$H$23),AND(AA$190&gt;='Mapa de férias'!$I$23,AA$190&lt;='Mapa de férias'!$J$23))),"F",""))</f>
        <v/>
      </c>
      <c r="AB205" s="44">
        <f>IF(OR($B205="",AB$190=""),"",IF(AND(NETWORKDAYS(AB$190,AB$190,'Feriados'!$F$7:$F$22)=1,OR(AND(AB$190&gt;='Mapa de férias'!$E$23,AB$190&lt;='Mapa de férias'!$F$23),AND(AB$190&gt;='Mapa de férias'!$G$23,AB$190&lt;='Mapa de férias'!$H$23),AND(AB$190&gt;='Mapa de férias'!$I$23,AB$190&lt;='Mapa de férias'!$J$23))),"F",""))</f>
        <v/>
      </c>
      <c r="AC205" s="44">
        <f>IF(OR($B205="",AC$190=""),"",IF(AND(NETWORKDAYS(AC$190,AC$190,'Feriados'!$F$7:$F$22)=1,OR(AND(AC$190&gt;='Mapa de férias'!$E$23,AC$190&lt;='Mapa de férias'!$F$23),AND(AC$190&gt;='Mapa de férias'!$G$23,AC$190&lt;='Mapa de férias'!$H$23),AND(AC$190&gt;='Mapa de férias'!$I$23,AC$190&lt;='Mapa de férias'!$J$23))),"F",""))</f>
        <v/>
      </c>
      <c r="AD205" s="44">
        <f>IF(OR($B205="",AD$190=""),"",IF(AND(NETWORKDAYS(AD$190,AD$190,'Feriados'!$F$7:$F$22)=1,OR(AND(AD$190&gt;='Mapa de férias'!$E$23,AD$190&lt;='Mapa de férias'!$F$23),AND(AD$190&gt;='Mapa de férias'!$G$23,AD$190&lt;='Mapa de férias'!$H$23),AND(AD$190&gt;='Mapa de férias'!$I$23,AD$190&lt;='Mapa de férias'!$J$23))),"F",""))</f>
        <v/>
      </c>
      <c r="AE205" s="44">
        <f>IF(OR($B205="",AE$190=""),"",IF(AND(NETWORKDAYS(AE$190,AE$190,'Feriados'!$F$7:$F$22)=1,OR(AND(AE$190&gt;='Mapa de férias'!$E$23,AE$190&lt;='Mapa de férias'!$F$23),AND(AE$190&gt;='Mapa de férias'!$G$23,AE$190&lt;='Mapa de férias'!$H$23),AND(AE$190&gt;='Mapa de férias'!$I$23,AE$190&lt;='Mapa de férias'!$J$23))),"F",""))</f>
        <v/>
      </c>
      <c r="AF205" s="44">
        <f>IF(OR($B205="",AF$190=""),"",IF(AND(NETWORKDAYS(AF$190,AF$190,'Feriados'!$F$7:$F$22)=1,OR(AND(AF$190&gt;='Mapa de férias'!$E$23,AF$190&lt;='Mapa de férias'!$F$23),AND(AF$190&gt;='Mapa de férias'!$G$23,AF$190&lt;='Mapa de férias'!$H$23),AND(AF$190&gt;='Mapa de férias'!$I$23,AF$190&lt;='Mapa de férias'!$J$23))),"F",""))</f>
        <v/>
      </c>
      <c r="AG205" s="44">
        <f>IF(OR($B205="",AG$190=""),"",IF(AND(NETWORKDAYS(AG$190,AG$190,'Feriados'!$F$7:$F$22)=1,OR(AND(AG$190&gt;='Mapa de férias'!$E$23,AG$190&lt;='Mapa de férias'!$F$23),AND(AG$190&gt;='Mapa de férias'!$G$23,AG$190&lt;='Mapa de férias'!$H$23),AND(AG$190&gt;='Mapa de férias'!$I$23,AG$190&lt;='Mapa de férias'!$J$23))),"F",""))</f>
        <v/>
      </c>
      <c r="AH205" s="45">
        <f>IF($B205="","",COUNTIF(C205:AG205,"F"))</f>
        <v/>
      </c>
    </row>
    <row r="206" ht="15" customHeight="1">
      <c r="A206" s="42" t="n">
        <v>15</v>
      </c>
      <c r="B206" s="43">
        <f>IF('Mapa de férias'!$B$24="","",'Mapa de férias'!$B$24)</f>
        <v/>
      </c>
      <c r="C206" s="44">
        <f>IF(OR($B206="",C$190=""),"",IF(AND(NETWORKDAYS(C$190,C$190,'Feriados'!$F$7:$F$22)=1,OR(AND(C$190&gt;='Mapa de férias'!$E$24,C$190&lt;='Mapa de férias'!$F$24),AND(C$190&gt;='Mapa de férias'!$G$24,C$190&lt;='Mapa de férias'!$H$24),AND(C$190&gt;='Mapa de férias'!$I$24,C$190&lt;='Mapa de férias'!$J$24))),"F",""))</f>
        <v/>
      </c>
      <c r="D206" s="44">
        <f>IF(OR($B206="",D$190=""),"",IF(AND(NETWORKDAYS(D$190,D$190,'Feriados'!$F$7:$F$22)=1,OR(AND(D$190&gt;='Mapa de férias'!$E$24,D$190&lt;='Mapa de férias'!$F$24),AND(D$190&gt;='Mapa de férias'!$G$24,D$190&lt;='Mapa de férias'!$H$24),AND(D$190&gt;='Mapa de férias'!$I$24,D$190&lt;='Mapa de férias'!$J$24))),"F",""))</f>
        <v/>
      </c>
      <c r="E206" s="44">
        <f>IF(OR($B206="",E$190=""),"",IF(AND(NETWORKDAYS(E$190,E$190,'Feriados'!$F$7:$F$22)=1,OR(AND(E$190&gt;='Mapa de férias'!$E$24,E$190&lt;='Mapa de férias'!$F$24),AND(E$190&gt;='Mapa de férias'!$G$24,E$190&lt;='Mapa de férias'!$H$24),AND(E$190&gt;='Mapa de férias'!$I$24,E$190&lt;='Mapa de férias'!$J$24))),"F",""))</f>
        <v/>
      </c>
      <c r="F206" s="44">
        <f>IF(OR($B206="",F$190=""),"",IF(AND(NETWORKDAYS(F$190,F$190,'Feriados'!$F$7:$F$22)=1,OR(AND(F$190&gt;='Mapa de férias'!$E$24,F$190&lt;='Mapa de férias'!$F$24),AND(F$190&gt;='Mapa de férias'!$G$24,F$190&lt;='Mapa de férias'!$H$24),AND(F$190&gt;='Mapa de férias'!$I$24,F$190&lt;='Mapa de férias'!$J$24))),"F",""))</f>
        <v/>
      </c>
      <c r="G206" s="44">
        <f>IF(OR($B206="",G$190=""),"",IF(AND(NETWORKDAYS(G$190,G$190,'Feriados'!$F$7:$F$22)=1,OR(AND(G$190&gt;='Mapa de férias'!$E$24,G$190&lt;='Mapa de férias'!$F$24),AND(G$190&gt;='Mapa de férias'!$G$24,G$190&lt;='Mapa de férias'!$H$24),AND(G$190&gt;='Mapa de férias'!$I$24,G$190&lt;='Mapa de férias'!$J$24))),"F",""))</f>
        <v/>
      </c>
      <c r="H206" s="44">
        <f>IF(OR($B206="",H$190=""),"",IF(AND(NETWORKDAYS(H$190,H$190,'Feriados'!$F$7:$F$22)=1,OR(AND(H$190&gt;='Mapa de férias'!$E$24,H$190&lt;='Mapa de férias'!$F$24),AND(H$190&gt;='Mapa de férias'!$G$24,H$190&lt;='Mapa de férias'!$H$24),AND(H$190&gt;='Mapa de férias'!$I$24,H$190&lt;='Mapa de férias'!$J$24))),"F",""))</f>
        <v/>
      </c>
      <c r="I206" s="44">
        <f>IF(OR($B206="",I$190=""),"",IF(AND(NETWORKDAYS(I$190,I$190,'Feriados'!$F$7:$F$22)=1,OR(AND(I$190&gt;='Mapa de férias'!$E$24,I$190&lt;='Mapa de férias'!$F$24),AND(I$190&gt;='Mapa de férias'!$G$24,I$190&lt;='Mapa de férias'!$H$24),AND(I$190&gt;='Mapa de férias'!$I$24,I$190&lt;='Mapa de férias'!$J$24))),"F",""))</f>
        <v/>
      </c>
      <c r="J206" s="44">
        <f>IF(OR($B206="",J$190=""),"",IF(AND(NETWORKDAYS(J$190,J$190,'Feriados'!$F$7:$F$22)=1,OR(AND(J$190&gt;='Mapa de férias'!$E$24,J$190&lt;='Mapa de férias'!$F$24),AND(J$190&gt;='Mapa de férias'!$G$24,J$190&lt;='Mapa de férias'!$H$24),AND(J$190&gt;='Mapa de férias'!$I$24,J$190&lt;='Mapa de férias'!$J$24))),"F",""))</f>
        <v/>
      </c>
      <c r="K206" s="44">
        <f>IF(OR($B206="",K$190=""),"",IF(AND(NETWORKDAYS(K$190,K$190,'Feriados'!$F$7:$F$22)=1,OR(AND(K$190&gt;='Mapa de férias'!$E$24,K$190&lt;='Mapa de férias'!$F$24),AND(K$190&gt;='Mapa de férias'!$G$24,K$190&lt;='Mapa de férias'!$H$24),AND(K$190&gt;='Mapa de férias'!$I$24,K$190&lt;='Mapa de férias'!$J$24))),"F",""))</f>
        <v/>
      </c>
      <c r="L206" s="44">
        <f>IF(OR($B206="",L$190=""),"",IF(AND(NETWORKDAYS(L$190,L$190,'Feriados'!$F$7:$F$22)=1,OR(AND(L$190&gt;='Mapa de férias'!$E$24,L$190&lt;='Mapa de férias'!$F$24),AND(L$190&gt;='Mapa de férias'!$G$24,L$190&lt;='Mapa de férias'!$H$24),AND(L$190&gt;='Mapa de férias'!$I$24,L$190&lt;='Mapa de férias'!$J$24))),"F",""))</f>
        <v/>
      </c>
      <c r="M206" s="44">
        <f>IF(OR($B206="",M$190=""),"",IF(AND(NETWORKDAYS(M$190,M$190,'Feriados'!$F$7:$F$22)=1,OR(AND(M$190&gt;='Mapa de férias'!$E$24,M$190&lt;='Mapa de férias'!$F$24),AND(M$190&gt;='Mapa de férias'!$G$24,M$190&lt;='Mapa de férias'!$H$24),AND(M$190&gt;='Mapa de férias'!$I$24,M$190&lt;='Mapa de férias'!$J$24))),"F",""))</f>
        <v/>
      </c>
      <c r="N206" s="44">
        <f>IF(OR($B206="",N$190=""),"",IF(AND(NETWORKDAYS(N$190,N$190,'Feriados'!$F$7:$F$22)=1,OR(AND(N$190&gt;='Mapa de férias'!$E$24,N$190&lt;='Mapa de férias'!$F$24),AND(N$190&gt;='Mapa de férias'!$G$24,N$190&lt;='Mapa de férias'!$H$24),AND(N$190&gt;='Mapa de férias'!$I$24,N$190&lt;='Mapa de férias'!$J$24))),"F",""))</f>
        <v/>
      </c>
      <c r="O206" s="44">
        <f>IF(OR($B206="",O$190=""),"",IF(AND(NETWORKDAYS(O$190,O$190,'Feriados'!$F$7:$F$22)=1,OR(AND(O$190&gt;='Mapa de férias'!$E$24,O$190&lt;='Mapa de férias'!$F$24),AND(O$190&gt;='Mapa de férias'!$G$24,O$190&lt;='Mapa de férias'!$H$24),AND(O$190&gt;='Mapa de férias'!$I$24,O$190&lt;='Mapa de férias'!$J$24))),"F",""))</f>
        <v/>
      </c>
      <c r="P206" s="44">
        <f>IF(OR($B206="",P$190=""),"",IF(AND(NETWORKDAYS(P$190,P$190,'Feriados'!$F$7:$F$22)=1,OR(AND(P$190&gt;='Mapa de férias'!$E$24,P$190&lt;='Mapa de férias'!$F$24),AND(P$190&gt;='Mapa de férias'!$G$24,P$190&lt;='Mapa de férias'!$H$24),AND(P$190&gt;='Mapa de férias'!$I$24,P$190&lt;='Mapa de férias'!$J$24))),"F",""))</f>
        <v/>
      </c>
      <c r="Q206" s="44">
        <f>IF(OR($B206="",Q$190=""),"",IF(AND(NETWORKDAYS(Q$190,Q$190,'Feriados'!$F$7:$F$22)=1,OR(AND(Q$190&gt;='Mapa de férias'!$E$24,Q$190&lt;='Mapa de férias'!$F$24),AND(Q$190&gt;='Mapa de férias'!$G$24,Q$190&lt;='Mapa de férias'!$H$24),AND(Q$190&gt;='Mapa de férias'!$I$24,Q$190&lt;='Mapa de férias'!$J$24))),"F",""))</f>
        <v/>
      </c>
      <c r="R206" s="44">
        <f>IF(OR($B206="",R$190=""),"",IF(AND(NETWORKDAYS(R$190,R$190,'Feriados'!$F$7:$F$22)=1,OR(AND(R$190&gt;='Mapa de férias'!$E$24,R$190&lt;='Mapa de férias'!$F$24),AND(R$190&gt;='Mapa de férias'!$G$24,R$190&lt;='Mapa de férias'!$H$24),AND(R$190&gt;='Mapa de férias'!$I$24,R$190&lt;='Mapa de férias'!$J$24))),"F",""))</f>
        <v/>
      </c>
      <c r="S206" s="44">
        <f>IF(OR($B206="",S$190=""),"",IF(AND(NETWORKDAYS(S$190,S$190,'Feriados'!$F$7:$F$22)=1,OR(AND(S$190&gt;='Mapa de férias'!$E$24,S$190&lt;='Mapa de férias'!$F$24),AND(S$190&gt;='Mapa de férias'!$G$24,S$190&lt;='Mapa de férias'!$H$24),AND(S$190&gt;='Mapa de férias'!$I$24,S$190&lt;='Mapa de férias'!$J$24))),"F",""))</f>
        <v/>
      </c>
      <c r="T206" s="44">
        <f>IF(OR($B206="",T$190=""),"",IF(AND(NETWORKDAYS(T$190,T$190,'Feriados'!$F$7:$F$22)=1,OR(AND(T$190&gt;='Mapa de férias'!$E$24,T$190&lt;='Mapa de férias'!$F$24),AND(T$190&gt;='Mapa de férias'!$G$24,T$190&lt;='Mapa de férias'!$H$24),AND(T$190&gt;='Mapa de férias'!$I$24,T$190&lt;='Mapa de férias'!$J$24))),"F",""))</f>
        <v/>
      </c>
      <c r="U206" s="44">
        <f>IF(OR($B206="",U$190=""),"",IF(AND(NETWORKDAYS(U$190,U$190,'Feriados'!$F$7:$F$22)=1,OR(AND(U$190&gt;='Mapa de férias'!$E$24,U$190&lt;='Mapa de férias'!$F$24),AND(U$190&gt;='Mapa de férias'!$G$24,U$190&lt;='Mapa de férias'!$H$24),AND(U$190&gt;='Mapa de férias'!$I$24,U$190&lt;='Mapa de férias'!$J$24))),"F",""))</f>
        <v/>
      </c>
      <c r="V206" s="44">
        <f>IF(OR($B206="",V$190=""),"",IF(AND(NETWORKDAYS(V$190,V$190,'Feriados'!$F$7:$F$22)=1,OR(AND(V$190&gt;='Mapa de férias'!$E$24,V$190&lt;='Mapa de férias'!$F$24),AND(V$190&gt;='Mapa de férias'!$G$24,V$190&lt;='Mapa de férias'!$H$24),AND(V$190&gt;='Mapa de férias'!$I$24,V$190&lt;='Mapa de férias'!$J$24))),"F",""))</f>
        <v/>
      </c>
      <c r="W206" s="44">
        <f>IF(OR($B206="",W$190=""),"",IF(AND(NETWORKDAYS(W$190,W$190,'Feriados'!$F$7:$F$22)=1,OR(AND(W$190&gt;='Mapa de férias'!$E$24,W$190&lt;='Mapa de férias'!$F$24),AND(W$190&gt;='Mapa de férias'!$G$24,W$190&lt;='Mapa de férias'!$H$24),AND(W$190&gt;='Mapa de férias'!$I$24,W$190&lt;='Mapa de férias'!$J$24))),"F",""))</f>
        <v/>
      </c>
      <c r="X206" s="44">
        <f>IF(OR($B206="",X$190=""),"",IF(AND(NETWORKDAYS(X$190,X$190,'Feriados'!$F$7:$F$22)=1,OR(AND(X$190&gt;='Mapa de férias'!$E$24,X$190&lt;='Mapa de férias'!$F$24),AND(X$190&gt;='Mapa de férias'!$G$24,X$190&lt;='Mapa de férias'!$H$24),AND(X$190&gt;='Mapa de férias'!$I$24,X$190&lt;='Mapa de férias'!$J$24))),"F",""))</f>
        <v/>
      </c>
      <c r="Y206" s="44">
        <f>IF(OR($B206="",Y$190=""),"",IF(AND(NETWORKDAYS(Y$190,Y$190,'Feriados'!$F$7:$F$22)=1,OR(AND(Y$190&gt;='Mapa de férias'!$E$24,Y$190&lt;='Mapa de férias'!$F$24),AND(Y$190&gt;='Mapa de férias'!$G$24,Y$190&lt;='Mapa de férias'!$H$24),AND(Y$190&gt;='Mapa de férias'!$I$24,Y$190&lt;='Mapa de férias'!$J$24))),"F",""))</f>
        <v/>
      </c>
      <c r="Z206" s="44">
        <f>IF(OR($B206="",Z$190=""),"",IF(AND(NETWORKDAYS(Z$190,Z$190,'Feriados'!$F$7:$F$22)=1,OR(AND(Z$190&gt;='Mapa de férias'!$E$24,Z$190&lt;='Mapa de férias'!$F$24),AND(Z$190&gt;='Mapa de férias'!$G$24,Z$190&lt;='Mapa de férias'!$H$24),AND(Z$190&gt;='Mapa de férias'!$I$24,Z$190&lt;='Mapa de férias'!$J$24))),"F",""))</f>
        <v/>
      </c>
      <c r="AA206" s="44">
        <f>IF(OR($B206="",AA$190=""),"",IF(AND(NETWORKDAYS(AA$190,AA$190,'Feriados'!$F$7:$F$22)=1,OR(AND(AA$190&gt;='Mapa de férias'!$E$24,AA$190&lt;='Mapa de férias'!$F$24),AND(AA$190&gt;='Mapa de férias'!$G$24,AA$190&lt;='Mapa de férias'!$H$24),AND(AA$190&gt;='Mapa de férias'!$I$24,AA$190&lt;='Mapa de férias'!$J$24))),"F",""))</f>
        <v/>
      </c>
      <c r="AB206" s="44">
        <f>IF(OR($B206="",AB$190=""),"",IF(AND(NETWORKDAYS(AB$190,AB$190,'Feriados'!$F$7:$F$22)=1,OR(AND(AB$190&gt;='Mapa de férias'!$E$24,AB$190&lt;='Mapa de férias'!$F$24),AND(AB$190&gt;='Mapa de férias'!$G$24,AB$190&lt;='Mapa de férias'!$H$24),AND(AB$190&gt;='Mapa de férias'!$I$24,AB$190&lt;='Mapa de férias'!$J$24))),"F",""))</f>
        <v/>
      </c>
      <c r="AC206" s="44">
        <f>IF(OR($B206="",AC$190=""),"",IF(AND(NETWORKDAYS(AC$190,AC$190,'Feriados'!$F$7:$F$22)=1,OR(AND(AC$190&gt;='Mapa de férias'!$E$24,AC$190&lt;='Mapa de férias'!$F$24),AND(AC$190&gt;='Mapa de férias'!$G$24,AC$190&lt;='Mapa de férias'!$H$24),AND(AC$190&gt;='Mapa de férias'!$I$24,AC$190&lt;='Mapa de férias'!$J$24))),"F",""))</f>
        <v/>
      </c>
      <c r="AD206" s="44">
        <f>IF(OR($B206="",AD$190=""),"",IF(AND(NETWORKDAYS(AD$190,AD$190,'Feriados'!$F$7:$F$22)=1,OR(AND(AD$190&gt;='Mapa de férias'!$E$24,AD$190&lt;='Mapa de férias'!$F$24),AND(AD$190&gt;='Mapa de férias'!$G$24,AD$190&lt;='Mapa de férias'!$H$24),AND(AD$190&gt;='Mapa de férias'!$I$24,AD$190&lt;='Mapa de férias'!$J$24))),"F",""))</f>
        <v/>
      </c>
      <c r="AE206" s="44">
        <f>IF(OR($B206="",AE$190=""),"",IF(AND(NETWORKDAYS(AE$190,AE$190,'Feriados'!$F$7:$F$22)=1,OR(AND(AE$190&gt;='Mapa de férias'!$E$24,AE$190&lt;='Mapa de férias'!$F$24),AND(AE$190&gt;='Mapa de férias'!$G$24,AE$190&lt;='Mapa de férias'!$H$24),AND(AE$190&gt;='Mapa de férias'!$I$24,AE$190&lt;='Mapa de férias'!$J$24))),"F",""))</f>
        <v/>
      </c>
      <c r="AF206" s="44">
        <f>IF(OR($B206="",AF$190=""),"",IF(AND(NETWORKDAYS(AF$190,AF$190,'Feriados'!$F$7:$F$22)=1,OR(AND(AF$190&gt;='Mapa de férias'!$E$24,AF$190&lt;='Mapa de férias'!$F$24),AND(AF$190&gt;='Mapa de férias'!$G$24,AF$190&lt;='Mapa de férias'!$H$24),AND(AF$190&gt;='Mapa de férias'!$I$24,AF$190&lt;='Mapa de férias'!$J$24))),"F",""))</f>
        <v/>
      </c>
      <c r="AG206" s="44">
        <f>IF(OR($B206="",AG$190=""),"",IF(AND(NETWORKDAYS(AG$190,AG$190,'Feriados'!$F$7:$F$22)=1,OR(AND(AG$190&gt;='Mapa de férias'!$E$24,AG$190&lt;='Mapa de férias'!$F$24),AND(AG$190&gt;='Mapa de férias'!$G$24,AG$190&lt;='Mapa de férias'!$H$24),AND(AG$190&gt;='Mapa de férias'!$I$24,AG$190&lt;='Mapa de férias'!$J$24))),"F",""))</f>
        <v/>
      </c>
      <c r="AH206" s="45">
        <f>IF($B206="","",COUNTIF(C206:AG206,"F"))</f>
        <v/>
      </c>
    </row>
    <row r="207" ht="15" customHeight="1">
      <c r="A207" s="42" t="n">
        <v>16</v>
      </c>
      <c r="B207" s="43">
        <f>IF('Mapa de férias'!$B$25="","",'Mapa de férias'!$B$25)</f>
        <v/>
      </c>
      <c r="C207" s="44">
        <f>IF(OR($B207="",C$190=""),"",IF(AND(NETWORKDAYS(C$190,C$190,'Feriados'!$F$7:$F$22)=1,OR(AND(C$190&gt;='Mapa de férias'!$E$25,C$190&lt;='Mapa de férias'!$F$25),AND(C$190&gt;='Mapa de férias'!$G$25,C$190&lt;='Mapa de férias'!$H$25),AND(C$190&gt;='Mapa de férias'!$I$25,C$190&lt;='Mapa de férias'!$J$25))),"F",""))</f>
        <v/>
      </c>
      <c r="D207" s="44">
        <f>IF(OR($B207="",D$190=""),"",IF(AND(NETWORKDAYS(D$190,D$190,'Feriados'!$F$7:$F$22)=1,OR(AND(D$190&gt;='Mapa de férias'!$E$25,D$190&lt;='Mapa de férias'!$F$25),AND(D$190&gt;='Mapa de férias'!$G$25,D$190&lt;='Mapa de férias'!$H$25),AND(D$190&gt;='Mapa de férias'!$I$25,D$190&lt;='Mapa de férias'!$J$25))),"F",""))</f>
        <v/>
      </c>
      <c r="E207" s="44">
        <f>IF(OR($B207="",E$190=""),"",IF(AND(NETWORKDAYS(E$190,E$190,'Feriados'!$F$7:$F$22)=1,OR(AND(E$190&gt;='Mapa de férias'!$E$25,E$190&lt;='Mapa de férias'!$F$25),AND(E$190&gt;='Mapa de férias'!$G$25,E$190&lt;='Mapa de férias'!$H$25),AND(E$190&gt;='Mapa de férias'!$I$25,E$190&lt;='Mapa de férias'!$J$25))),"F",""))</f>
        <v/>
      </c>
      <c r="F207" s="44">
        <f>IF(OR($B207="",F$190=""),"",IF(AND(NETWORKDAYS(F$190,F$190,'Feriados'!$F$7:$F$22)=1,OR(AND(F$190&gt;='Mapa de férias'!$E$25,F$190&lt;='Mapa de férias'!$F$25),AND(F$190&gt;='Mapa de férias'!$G$25,F$190&lt;='Mapa de férias'!$H$25),AND(F$190&gt;='Mapa de férias'!$I$25,F$190&lt;='Mapa de férias'!$J$25))),"F",""))</f>
        <v/>
      </c>
      <c r="G207" s="44">
        <f>IF(OR($B207="",G$190=""),"",IF(AND(NETWORKDAYS(G$190,G$190,'Feriados'!$F$7:$F$22)=1,OR(AND(G$190&gt;='Mapa de férias'!$E$25,G$190&lt;='Mapa de férias'!$F$25),AND(G$190&gt;='Mapa de férias'!$G$25,G$190&lt;='Mapa de férias'!$H$25),AND(G$190&gt;='Mapa de férias'!$I$25,G$190&lt;='Mapa de férias'!$J$25))),"F",""))</f>
        <v/>
      </c>
      <c r="H207" s="44">
        <f>IF(OR($B207="",H$190=""),"",IF(AND(NETWORKDAYS(H$190,H$190,'Feriados'!$F$7:$F$22)=1,OR(AND(H$190&gt;='Mapa de férias'!$E$25,H$190&lt;='Mapa de férias'!$F$25),AND(H$190&gt;='Mapa de férias'!$G$25,H$190&lt;='Mapa de férias'!$H$25),AND(H$190&gt;='Mapa de férias'!$I$25,H$190&lt;='Mapa de férias'!$J$25))),"F",""))</f>
        <v/>
      </c>
      <c r="I207" s="44">
        <f>IF(OR($B207="",I$190=""),"",IF(AND(NETWORKDAYS(I$190,I$190,'Feriados'!$F$7:$F$22)=1,OR(AND(I$190&gt;='Mapa de férias'!$E$25,I$190&lt;='Mapa de férias'!$F$25),AND(I$190&gt;='Mapa de férias'!$G$25,I$190&lt;='Mapa de férias'!$H$25),AND(I$190&gt;='Mapa de férias'!$I$25,I$190&lt;='Mapa de férias'!$J$25))),"F",""))</f>
        <v/>
      </c>
      <c r="J207" s="44">
        <f>IF(OR($B207="",J$190=""),"",IF(AND(NETWORKDAYS(J$190,J$190,'Feriados'!$F$7:$F$22)=1,OR(AND(J$190&gt;='Mapa de férias'!$E$25,J$190&lt;='Mapa de férias'!$F$25),AND(J$190&gt;='Mapa de férias'!$G$25,J$190&lt;='Mapa de férias'!$H$25),AND(J$190&gt;='Mapa de férias'!$I$25,J$190&lt;='Mapa de férias'!$J$25))),"F",""))</f>
        <v/>
      </c>
      <c r="K207" s="44">
        <f>IF(OR($B207="",K$190=""),"",IF(AND(NETWORKDAYS(K$190,K$190,'Feriados'!$F$7:$F$22)=1,OR(AND(K$190&gt;='Mapa de férias'!$E$25,K$190&lt;='Mapa de férias'!$F$25),AND(K$190&gt;='Mapa de férias'!$G$25,K$190&lt;='Mapa de férias'!$H$25),AND(K$190&gt;='Mapa de férias'!$I$25,K$190&lt;='Mapa de férias'!$J$25))),"F",""))</f>
        <v/>
      </c>
      <c r="L207" s="44">
        <f>IF(OR($B207="",L$190=""),"",IF(AND(NETWORKDAYS(L$190,L$190,'Feriados'!$F$7:$F$22)=1,OR(AND(L$190&gt;='Mapa de férias'!$E$25,L$190&lt;='Mapa de férias'!$F$25),AND(L$190&gt;='Mapa de férias'!$G$25,L$190&lt;='Mapa de férias'!$H$25),AND(L$190&gt;='Mapa de férias'!$I$25,L$190&lt;='Mapa de férias'!$J$25))),"F",""))</f>
        <v/>
      </c>
      <c r="M207" s="44">
        <f>IF(OR($B207="",M$190=""),"",IF(AND(NETWORKDAYS(M$190,M$190,'Feriados'!$F$7:$F$22)=1,OR(AND(M$190&gt;='Mapa de férias'!$E$25,M$190&lt;='Mapa de férias'!$F$25),AND(M$190&gt;='Mapa de férias'!$G$25,M$190&lt;='Mapa de férias'!$H$25),AND(M$190&gt;='Mapa de férias'!$I$25,M$190&lt;='Mapa de férias'!$J$25))),"F",""))</f>
        <v/>
      </c>
      <c r="N207" s="44">
        <f>IF(OR($B207="",N$190=""),"",IF(AND(NETWORKDAYS(N$190,N$190,'Feriados'!$F$7:$F$22)=1,OR(AND(N$190&gt;='Mapa de férias'!$E$25,N$190&lt;='Mapa de férias'!$F$25),AND(N$190&gt;='Mapa de férias'!$G$25,N$190&lt;='Mapa de férias'!$H$25),AND(N$190&gt;='Mapa de férias'!$I$25,N$190&lt;='Mapa de férias'!$J$25))),"F",""))</f>
        <v/>
      </c>
      <c r="O207" s="44">
        <f>IF(OR($B207="",O$190=""),"",IF(AND(NETWORKDAYS(O$190,O$190,'Feriados'!$F$7:$F$22)=1,OR(AND(O$190&gt;='Mapa de férias'!$E$25,O$190&lt;='Mapa de férias'!$F$25),AND(O$190&gt;='Mapa de férias'!$G$25,O$190&lt;='Mapa de férias'!$H$25),AND(O$190&gt;='Mapa de férias'!$I$25,O$190&lt;='Mapa de férias'!$J$25))),"F",""))</f>
        <v/>
      </c>
      <c r="P207" s="44">
        <f>IF(OR($B207="",P$190=""),"",IF(AND(NETWORKDAYS(P$190,P$190,'Feriados'!$F$7:$F$22)=1,OR(AND(P$190&gt;='Mapa de férias'!$E$25,P$190&lt;='Mapa de férias'!$F$25),AND(P$190&gt;='Mapa de férias'!$G$25,P$190&lt;='Mapa de férias'!$H$25),AND(P$190&gt;='Mapa de férias'!$I$25,P$190&lt;='Mapa de férias'!$J$25))),"F",""))</f>
        <v/>
      </c>
      <c r="Q207" s="44">
        <f>IF(OR($B207="",Q$190=""),"",IF(AND(NETWORKDAYS(Q$190,Q$190,'Feriados'!$F$7:$F$22)=1,OR(AND(Q$190&gt;='Mapa de férias'!$E$25,Q$190&lt;='Mapa de férias'!$F$25),AND(Q$190&gt;='Mapa de férias'!$G$25,Q$190&lt;='Mapa de férias'!$H$25),AND(Q$190&gt;='Mapa de férias'!$I$25,Q$190&lt;='Mapa de férias'!$J$25))),"F",""))</f>
        <v/>
      </c>
      <c r="R207" s="44">
        <f>IF(OR($B207="",R$190=""),"",IF(AND(NETWORKDAYS(R$190,R$190,'Feriados'!$F$7:$F$22)=1,OR(AND(R$190&gt;='Mapa de férias'!$E$25,R$190&lt;='Mapa de férias'!$F$25),AND(R$190&gt;='Mapa de férias'!$G$25,R$190&lt;='Mapa de férias'!$H$25),AND(R$190&gt;='Mapa de férias'!$I$25,R$190&lt;='Mapa de férias'!$J$25))),"F",""))</f>
        <v/>
      </c>
      <c r="S207" s="44">
        <f>IF(OR($B207="",S$190=""),"",IF(AND(NETWORKDAYS(S$190,S$190,'Feriados'!$F$7:$F$22)=1,OR(AND(S$190&gt;='Mapa de férias'!$E$25,S$190&lt;='Mapa de férias'!$F$25),AND(S$190&gt;='Mapa de férias'!$G$25,S$190&lt;='Mapa de férias'!$H$25),AND(S$190&gt;='Mapa de férias'!$I$25,S$190&lt;='Mapa de férias'!$J$25))),"F",""))</f>
        <v/>
      </c>
      <c r="T207" s="44">
        <f>IF(OR($B207="",T$190=""),"",IF(AND(NETWORKDAYS(T$190,T$190,'Feriados'!$F$7:$F$22)=1,OR(AND(T$190&gt;='Mapa de férias'!$E$25,T$190&lt;='Mapa de férias'!$F$25),AND(T$190&gt;='Mapa de férias'!$G$25,T$190&lt;='Mapa de férias'!$H$25),AND(T$190&gt;='Mapa de férias'!$I$25,T$190&lt;='Mapa de férias'!$J$25))),"F",""))</f>
        <v/>
      </c>
      <c r="U207" s="44">
        <f>IF(OR($B207="",U$190=""),"",IF(AND(NETWORKDAYS(U$190,U$190,'Feriados'!$F$7:$F$22)=1,OR(AND(U$190&gt;='Mapa de férias'!$E$25,U$190&lt;='Mapa de férias'!$F$25),AND(U$190&gt;='Mapa de férias'!$G$25,U$190&lt;='Mapa de férias'!$H$25),AND(U$190&gt;='Mapa de férias'!$I$25,U$190&lt;='Mapa de férias'!$J$25))),"F",""))</f>
        <v/>
      </c>
      <c r="V207" s="44">
        <f>IF(OR($B207="",V$190=""),"",IF(AND(NETWORKDAYS(V$190,V$190,'Feriados'!$F$7:$F$22)=1,OR(AND(V$190&gt;='Mapa de férias'!$E$25,V$190&lt;='Mapa de férias'!$F$25),AND(V$190&gt;='Mapa de férias'!$G$25,V$190&lt;='Mapa de férias'!$H$25),AND(V$190&gt;='Mapa de férias'!$I$25,V$190&lt;='Mapa de férias'!$J$25))),"F",""))</f>
        <v/>
      </c>
      <c r="W207" s="44">
        <f>IF(OR($B207="",W$190=""),"",IF(AND(NETWORKDAYS(W$190,W$190,'Feriados'!$F$7:$F$22)=1,OR(AND(W$190&gt;='Mapa de férias'!$E$25,W$190&lt;='Mapa de férias'!$F$25),AND(W$190&gt;='Mapa de férias'!$G$25,W$190&lt;='Mapa de férias'!$H$25),AND(W$190&gt;='Mapa de férias'!$I$25,W$190&lt;='Mapa de férias'!$J$25))),"F",""))</f>
        <v/>
      </c>
      <c r="X207" s="44">
        <f>IF(OR($B207="",X$190=""),"",IF(AND(NETWORKDAYS(X$190,X$190,'Feriados'!$F$7:$F$22)=1,OR(AND(X$190&gt;='Mapa de férias'!$E$25,X$190&lt;='Mapa de férias'!$F$25),AND(X$190&gt;='Mapa de férias'!$G$25,X$190&lt;='Mapa de férias'!$H$25),AND(X$190&gt;='Mapa de férias'!$I$25,X$190&lt;='Mapa de férias'!$J$25))),"F",""))</f>
        <v/>
      </c>
      <c r="Y207" s="44">
        <f>IF(OR($B207="",Y$190=""),"",IF(AND(NETWORKDAYS(Y$190,Y$190,'Feriados'!$F$7:$F$22)=1,OR(AND(Y$190&gt;='Mapa de férias'!$E$25,Y$190&lt;='Mapa de férias'!$F$25),AND(Y$190&gt;='Mapa de férias'!$G$25,Y$190&lt;='Mapa de férias'!$H$25),AND(Y$190&gt;='Mapa de férias'!$I$25,Y$190&lt;='Mapa de férias'!$J$25))),"F",""))</f>
        <v/>
      </c>
      <c r="Z207" s="44">
        <f>IF(OR($B207="",Z$190=""),"",IF(AND(NETWORKDAYS(Z$190,Z$190,'Feriados'!$F$7:$F$22)=1,OR(AND(Z$190&gt;='Mapa de férias'!$E$25,Z$190&lt;='Mapa de férias'!$F$25),AND(Z$190&gt;='Mapa de férias'!$G$25,Z$190&lt;='Mapa de férias'!$H$25),AND(Z$190&gt;='Mapa de férias'!$I$25,Z$190&lt;='Mapa de férias'!$J$25))),"F",""))</f>
        <v/>
      </c>
      <c r="AA207" s="44">
        <f>IF(OR($B207="",AA$190=""),"",IF(AND(NETWORKDAYS(AA$190,AA$190,'Feriados'!$F$7:$F$22)=1,OR(AND(AA$190&gt;='Mapa de férias'!$E$25,AA$190&lt;='Mapa de férias'!$F$25),AND(AA$190&gt;='Mapa de férias'!$G$25,AA$190&lt;='Mapa de férias'!$H$25),AND(AA$190&gt;='Mapa de férias'!$I$25,AA$190&lt;='Mapa de férias'!$J$25))),"F",""))</f>
        <v/>
      </c>
      <c r="AB207" s="44">
        <f>IF(OR($B207="",AB$190=""),"",IF(AND(NETWORKDAYS(AB$190,AB$190,'Feriados'!$F$7:$F$22)=1,OR(AND(AB$190&gt;='Mapa de férias'!$E$25,AB$190&lt;='Mapa de férias'!$F$25),AND(AB$190&gt;='Mapa de férias'!$G$25,AB$190&lt;='Mapa de férias'!$H$25),AND(AB$190&gt;='Mapa de férias'!$I$25,AB$190&lt;='Mapa de férias'!$J$25))),"F",""))</f>
        <v/>
      </c>
      <c r="AC207" s="44">
        <f>IF(OR($B207="",AC$190=""),"",IF(AND(NETWORKDAYS(AC$190,AC$190,'Feriados'!$F$7:$F$22)=1,OR(AND(AC$190&gt;='Mapa de férias'!$E$25,AC$190&lt;='Mapa de férias'!$F$25),AND(AC$190&gt;='Mapa de férias'!$G$25,AC$190&lt;='Mapa de férias'!$H$25),AND(AC$190&gt;='Mapa de férias'!$I$25,AC$190&lt;='Mapa de férias'!$J$25))),"F",""))</f>
        <v/>
      </c>
      <c r="AD207" s="44">
        <f>IF(OR($B207="",AD$190=""),"",IF(AND(NETWORKDAYS(AD$190,AD$190,'Feriados'!$F$7:$F$22)=1,OR(AND(AD$190&gt;='Mapa de férias'!$E$25,AD$190&lt;='Mapa de férias'!$F$25),AND(AD$190&gt;='Mapa de férias'!$G$25,AD$190&lt;='Mapa de férias'!$H$25),AND(AD$190&gt;='Mapa de férias'!$I$25,AD$190&lt;='Mapa de férias'!$J$25))),"F",""))</f>
        <v/>
      </c>
      <c r="AE207" s="44">
        <f>IF(OR($B207="",AE$190=""),"",IF(AND(NETWORKDAYS(AE$190,AE$190,'Feriados'!$F$7:$F$22)=1,OR(AND(AE$190&gt;='Mapa de férias'!$E$25,AE$190&lt;='Mapa de férias'!$F$25),AND(AE$190&gt;='Mapa de férias'!$G$25,AE$190&lt;='Mapa de férias'!$H$25),AND(AE$190&gt;='Mapa de férias'!$I$25,AE$190&lt;='Mapa de férias'!$J$25))),"F",""))</f>
        <v/>
      </c>
      <c r="AF207" s="44">
        <f>IF(OR($B207="",AF$190=""),"",IF(AND(NETWORKDAYS(AF$190,AF$190,'Feriados'!$F$7:$F$22)=1,OR(AND(AF$190&gt;='Mapa de férias'!$E$25,AF$190&lt;='Mapa de férias'!$F$25),AND(AF$190&gt;='Mapa de férias'!$G$25,AF$190&lt;='Mapa de férias'!$H$25),AND(AF$190&gt;='Mapa de férias'!$I$25,AF$190&lt;='Mapa de férias'!$J$25))),"F",""))</f>
        <v/>
      </c>
      <c r="AG207" s="44">
        <f>IF(OR($B207="",AG$190=""),"",IF(AND(NETWORKDAYS(AG$190,AG$190,'Feriados'!$F$7:$F$22)=1,OR(AND(AG$190&gt;='Mapa de férias'!$E$25,AG$190&lt;='Mapa de férias'!$F$25),AND(AG$190&gt;='Mapa de férias'!$G$25,AG$190&lt;='Mapa de férias'!$H$25),AND(AG$190&gt;='Mapa de férias'!$I$25,AG$190&lt;='Mapa de férias'!$J$25))),"F",""))</f>
        <v/>
      </c>
      <c r="AH207" s="45">
        <f>IF($B207="","",COUNTIF(C207:AG207,"F"))</f>
        <v/>
      </c>
    </row>
    <row r="208" ht="15" customHeight="1">
      <c r="A208" s="42" t="n">
        <v>17</v>
      </c>
      <c r="B208" s="43">
        <f>IF('Mapa de férias'!$B$26="","",'Mapa de férias'!$B$26)</f>
        <v/>
      </c>
      <c r="C208" s="44">
        <f>IF(OR($B208="",C$190=""),"",IF(AND(NETWORKDAYS(C$190,C$190,'Feriados'!$F$7:$F$22)=1,OR(AND(C$190&gt;='Mapa de férias'!$E$26,C$190&lt;='Mapa de férias'!$F$26),AND(C$190&gt;='Mapa de férias'!$G$26,C$190&lt;='Mapa de férias'!$H$26),AND(C$190&gt;='Mapa de férias'!$I$26,C$190&lt;='Mapa de férias'!$J$26))),"F",""))</f>
        <v/>
      </c>
      <c r="D208" s="44">
        <f>IF(OR($B208="",D$190=""),"",IF(AND(NETWORKDAYS(D$190,D$190,'Feriados'!$F$7:$F$22)=1,OR(AND(D$190&gt;='Mapa de férias'!$E$26,D$190&lt;='Mapa de férias'!$F$26),AND(D$190&gt;='Mapa de férias'!$G$26,D$190&lt;='Mapa de férias'!$H$26),AND(D$190&gt;='Mapa de férias'!$I$26,D$190&lt;='Mapa de férias'!$J$26))),"F",""))</f>
        <v/>
      </c>
      <c r="E208" s="44">
        <f>IF(OR($B208="",E$190=""),"",IF(AND(NETWORKDAYS(E$190,E$190,'Feriados'!$F$7:$F$22)=1,OR(AND(E$190&gt;='Mapa de férias'!$E$26,E$190&lt;='Mapa de férias'!$F$26),AND(E$190&gt;='Mapa de férias'!$G$26,E$190&lt;='Mapa de férias'!$H$26),AND(E$190&gt;='Mapa de férias'!$I$26,E$190&lt;='Mapa de férias'!$J$26))),"F",""))</f>
        <v/>
      </c>
      <c r="F208" s="44">
        <f>IF(OR($B208="",F$190=""),"",IF(AND(NETWORKDAYS(F$190,F$190,'Feriados'!$F$7:$F$22)=1,OR(AND(F$190&gt;='Mapa de férias'!$E$26,F$190&lt;='Mapa de férias'!$F$26),AND(F$190&gt;='Mapa de férias'!$G$26,F$190&lt;='Mapa de férias'!$H$26),AND(F$190&gt;='Mapa de férias'!$I$26,F$190&lt;='Mapa de férias'!$J$26))),"F",""))</f>
        <v/>
      </c>
      <c r="G208" s="44">
        <f>IF(OR($B208="",G$190=""),"",IF(AND(NETWORKDAYS(G$190,G$190,'Feriados'!$F$7:$F$22)=1,OR(AND(G$190&gt;='Mapa de férias'!$E$26,G$190&lt;='Mapa de férias'!$F$26),AND(G$190&gt;='Mapa de férias'!$G$26,G$190&lt;='Mapa de férias'!$H$26),AND(G$190&gt;='Mapa de férias'!$I$26,G$190&lt;='Mapa de férias'!$J$26))),"F",""))</f>
        <v/>
      </c>
      <c r="H208" s="44">
        <f>IF(OR($B208="",H$190=""),"",IF(AND(NETWORKDAYS(H$190,H$190,'Feriados'!$F$7:$F$22)=1,OR(AND(H$190&gt;='Mapa de férias'!$E$26,H$190&lt;='Mapa de férias'!$F$26),AND(H$190&gt;='Mapa de férias'!$G$26,H$190&lt;='Mapa de férias'!$H$26),AND(H$190&gt;='Mapa de férias'!$I$26,H$190&lt;='Mapa de férias'!$J$26))),"F",""))</f>
        <v/>
      </c>
      <c r="I208" s="44">
        <f>IF(OR($B208="",I$190=""),"",IF(AND(NETWORKDAYS(I$190,I$190,'Feriados'!$F$7:$F$22)=1,OR(AND(I$190&gt;='Mapa de férias'!$E$26,I$190&lt;='Mapa de férias'!$F$26),AND(I$190&gt;='Mapa de férias'!$G$26,I$190&lt;='Mapa de férias'!$H$26),AND(I$190&gt;='Mapa de férias'!$I$26,I$190&lt;='Mapa de férias'!$J$26))),"F",""))</f>
        <v/>
      </c>
      <c r="J208" s="44">
        <f>IF(OR($B208="",J$190=""),"",IF(AND(NETWORKDAYS(J$190,J$190,'Feriados'!$F$7:$F$22)=1,OR(AND(J$190&gt;='Mapa de férias'!$E$26,J$190&lt;='Mapa de férias'!$F$26),AND(J$190&gt;='Mapa de férias'!$G$26,J$190&lt;='Mapa de férias'!$H$26),AND(J$190&gt;='Mapa de férias'!$I$26,J$190&lt;='Mapa de férias'!$J$26))),"F",""))</f>
        <v/>
      </c>
      <c r="K208" s="44">
        <f>IF(OR($B208="",K$190=""),"",IF(AND(NETWORKDAYS(K$190,K$190,'Feriados'!$F$7:$F$22)=1,OR(AND(K$190&gt;='Mapa de férias'!$E$26,K$190&lt;='Mapa de férias'!$F$26),AND(K$190&gt;='Mapa de férias'!$G$26,K$190&lt;='Mapa de férias'!$H$26),AND(K$190&gt;='Mapa de férias'!$I$26,K$190&lt;='Mapa de férias'!$J$26))),"F",""))</f>
        <v/>
      </c>
      <c r="L208" s="44">
        <f>IF(OR($B208="",L$190=""),"",IF(AND(NETWORKDAYS(L$190,L$190,'Feriados'!$F$7:$F$22)=1,OR(AND(L$190&gt;='Mapa de férias'!$E$26,L$190&lt;='Mapa de férias'!$F$26),AND(L$190&gt;='Mapa de férias'!$G$26,L$190&lt;='Mapa de férias'!$H$26),AND(L$190&gt;='Mapa de férias'!$I$26,L$190&lt;='Mapa de férias'!$J$26))),"F",""))</f>
        <v/>
      </c>
      <c r="M208" s="44">
        <f>IF(OR($B208="",M$190=""),"",IF(AND(NETWORKDAYS(M$190,M$190,'Feriados'!$F$7:$F$22)=1,OR(AND(M$190&gt;='Mapa de férias'!$E$26,M$190&lt;='Mapa de férias'!$F$26),AND(M$190&gt;='Mapa de férias'!$G$26,M$190&lt;='Mapa de férias'!$H$26),AND(M$190&gt;='Mapa de férias'!$I$26,M$190&lt;='Mapa de férias'!$J$26))),"F",""))</f>
        <v/>
      </c>
      <c r="N208" s="44">
        <f>IF(OR($B208="",N$190=""),"",IF(AND(NETWORKDAYS(N$190,N$190,'Feriados'!$F$7:$F$22)=1,OR(AND(N$190&gt;='Mapa de férias'!$E$26,N$190&lt;='Mapa de férias'!$F$26),AND(N$190&gt;='Mapa de férias'!$G$26,N$190&lt;='Mapa de férias'!$H$26),AND(N$190&gt;='Mapa de férias'!$I$26,N$190&lt;='Mapa de férias'!$J$26))),"F",""))</f>
        <v/>
      </c>
      <c r="O208" s="44">
        <f>IF(OR($B208="",O$190=""),"",IF(AND(NETWORKDAYS(O$190,O$190,'Feriados'!$F$7:$F$22)=1,OR(AND(O$190&gt;='Mapa de férias'!$E$26,O$190&lt;='Mapa de férias'!$F$26),AND(O$190&gt;='Mapa de férias'!$G$26,O$190&lt;='Mapa de férias'!$H$26),AND(O$190&gt;='Mapa de férias'!$I$26,O$190&lt;='Mapa de férias'!$J$26))),"F",""))</f>
        <v/>
      </c>
      <c r="P208" s="44">
        <f>IF(OR($B208="",P$190=""),"",IF(AND(NETWORKDAYS(P$190,P$190,'Feriados'!$F$7:$F$22)=1,OR(AND(P$190&gt;='Mapa de férias'!$E$26,P$190&lt;='Mapa de férias'!$F$26),AND(P$190&gt;='Mapa de férias'!$G$26,P$190&lt;='Mapa de férias'!$H$26),AND(P$190&gt;='Mapa de férias'!$I$26,P$190&lt;='Mapa de férias'!$J$26))),"F",""))</f>
        <v/>
      </c>
      <c r="Q208" s="44">
        <f>IF(OR($B208="",Q$190=""),"",IF(AND(NETWORKDAYS(Q$190,Q$190,'Feriados'!$F$7:$F$22)=1,OR(AND(Q$190&gt;='Mapa de férias'!$E$26,Q$190&lt;='Mapa de férias'!$F$26),AND(Q$190&gt;='Mapa de férias'!$G$26,Q$190&lt;='Mapa de férias'!$H$26),AND(Q$190&gt;='Mapa de férias'!$I$26,Q$190&lt;='Mapa de férias'!$J$26))),"F",""))</f>
        <v/>
      </c>
      <c r="R208" s="44">
        <f>IF(OR($B208="",R$190=""),"",IF(AND(NETWORKDAYS(R$190,R$190,'Feriados'!$F$7:$F$22)=1,OR(AND(R$190&gt;='Mapa de férias'!$E$26,R$190&lt;='Mapa de férias'!$F$26),AND(R$190&gt;='Mapa de férias'!$G$26,R$190&lt;='Mapa de férias'!$H$26),AND(R$190&gt;='Mapa de férias'!$I$26,R$190&lt;='Mapa de férias'!$J$26))),"F",""))</f>
        <v/>
      </c>
      <c r="S208" s="44">
        <f>IF(OR($B208="",S$190=""),"",IF(AND(NETWORKDAYS(S$190,S$190,'Feriados'!$F$7:$F$22)=1,OR(AND(S$190&gt;='Mapa de férias'!$E$26,S$190&lt;='Mapa de férias'!$F$26),AND(S$190&gt;='Mapa de férias'!$G$26,S$190&lt;='Mapa de férias'!$H$26),AND(S$190&gt;='Mapa de férias'!$I$26,S$190&lt;='Mapa de férias'!$J$26))),"F",""))</f>
        <v/>
      </c>
      <c r="T208" s="44">
        <f>IF(OR($B208="",T$190=""),"",IF(AND(NETWORKDAYS(T$190,T$190,'Feriados'!$F$7:$F$22)=1,OR(AND(T$190&gt;='Mapa de férias'!$E$26,T$190&lt;='Mapa de férias'!$F$26),AND(T$190&gt;='Mapa de férias'!$G$26,T$190&lt;='Mapa de férias'!$H$26),AND(T$190&gt;='Mapa de férias'!$I$26,T$190&lt;='Mapa de férias'!$J$26))),"F",""))</f>
        <v/>
      </c>
      <c r="U208" s="44">
        <f>IF(OR($B208="",U$190=""),"",IF(AND(NETWORKDAYS(U$190,U$190,'Feriados'!$F$7:$F$22)=1,OR(AND(U$190&gt;='Mapa de férias'!$E$26,U$190&lt;='Mapa de férias'!$F$26),AND(U$190&gt;='Mapa de férias'!$G$26,U$190&lt;='Mapa de férias'!$H$26),AND(U$190&gt;='Mapa de férias'!$I$26,U$190&lt;='Mapa de férias'!$J$26))),"F",""))</f>
        <v/>
      </c>
      <c r="V208" s="44">
        <f>IF(OR($B208="",V$190=""),"",IF(AND(NETWORKDAYS(V$190,V$190,'Feriados'!$F$7:$F$22)=1,OR(AND(V$190&gt;='Mapa de férias'!$E$26,V$190&lt;='Mapa de férias'!$F$26),AND(V$190&gt;='Mapa de férias'!$G$26,V$190&lt;='Mapa de férias'!$H$26),AND(V$190&gt;='Mapa de férias'!$I$26,V$190&lt;='Mapa de férias'!$J$26))),"F",""))</f>
        <v/>
      </c>
      <c r="W208" s="44">
        <f>IF(OR($B208="",W$190=""),"",IF(AND(NETWORKDAYS(W$190,W$190,'Feriados'!$F$7:$F$22)=1,OR(AND(W$190&gt;='Mapa de férias'!$E$26,W$190&lt;='Mapa de férias'!$F$26),AND(W$190&gt;='Mapa de férias'!$G$26,W$190&lt;='Mapa de férias'!$H$26),AND(W$190&gt;='Mapa de férias'!$I$26,W$190&lt;='Mapa de férias'!$J$26))),"F",""))</f>
        <v/>
      </c>
      <c r="X208" s="44">
        <f>IF(OR($B208="",X$190=""),"",IF(AND(NETWORKDAYS(X$190,X$190,'Feriados'!$F$7:$F$22)=1,OR(AND(X$190&gt;='Mapa de férias'!$E$26,X$190&lt;='Mapa de férias'!$F$26),AND(X$190&gt;='Mapa de férias'!$G$26,X$190&lt;='Mapa de férias'!$H$26),AND(X$190&gt;='Mapa de férias'!$I$26,X$190&lt;='Mapa de férias'!$J$26))),"F",""))</f>
        <v/>
      </c>
      <c r="Y208" s="44">
        <f>IF(OR($B208="",Y$190=""),"",IF(AND(NETWORKDAYS(Y$190,Y$190,'Feriados'!$F$7:$F$22)=1,OR(AND(Y$190&gt;='Mapa de férias'!$E$26,Y$190&lt;='Mapa de férias'!$F$26),AND(Y$190&gt;='Mapa de férias'!$G$26,Y$190&lt;='Mapa de férias'!$H$26),AND(Y$190&gt;='Mapa de férias'!$I$26,Y$190&lt;='Mapa de férias'!$J$26))),"F",""))</f>
        <v/>
      </c>
      <c r="Z208" s="44">
        <f>IF(OR($B208="",Z$190=""),"",IF(AND(NETWORKDAYS(Z$190,Z$190,'Feriados'!$F$7:$F$22)=1,OR(AND(Z$190&gt;='Mapa de férias'!$E$26,Z$190&lt;='Mapa de férias'!$F$26),AND(Z$190&gt;='Mapa de férias'!$G$26,Z$190&lt;='Mapa de férias'!$H$26),AND(Z$190&gt;='Mapa de férias'!$I$26,Z$190&lt;='Mapa de férias'!$J$26))),"F",""))</f>
        <v/>
      </c>
      <c r="AA208" s="44">
        <f>IF(OR($B208="",AA$190=""),"",IF(AND(NETWORKDAYS(AA$190,AA$190,'Feriados'!$F$7:$F$22)=1,OR(AND(AA$190&gt;='Mapa de férias'!$E$26,AA$190&lt;='Mapa de férias'!$F$26),AND(AA$190&gt;='Mapa de férias'!$G$26,AA$190&lt;='Mapa de férias'!$H$26),AND(AA$190&gt;='Mapa de férias'!$I$26,AA$190&lt;='Mapa de férias'!$J$26))),"F",""))</f>
        <v/>
      </c>
      <c r="AB208" s="44">
        <f>IF(OR($B208="",AB$190=""),"",IF(AND(NETWORKDAYS(AB$190,AB$190,'Feriados'!$F$7:$F$22)=1,OR(AND(AB$190&gt;='Mapa de férias'!$E$26,AB$190&lt;='Mapa de férias'!$F$26),AND(AB$190&gt;='Mapa de férias'!$G$26,AB$190&lt;='Mapa de férias'!$H$26),AND(AB$190&gt;='Mapa de férias'!$I$26,AB$190&lt;='Mapa de férias'!$J$26))),"F",""))</f>
        <v/>
      </c>
      <c r="AC208" s="44">
        <f>IF(OR($B208="",AC$190=""),"",IF(AND(NETWORKDAYS(AC$190,AC$190,'Feriados'!$F$7:$F$22)=1,OR(AND(AC$190&gt;='Mapa de férias'!$E$26,AC$190&lt;='Mapa de férias'!$F$26),AND(AC$190&gt;='Mapa de férias'!$G$26,AC$190&lt;='Mapa de férias'!$H$26),AND(AC$190&gt;='Mapa de férias'!$I$26,AC$190&lt;='Mapa de férias'!$J$26))),"F",""))</f>
        <v/>
      </c>
      <c r="AD208" s="44">
        <f>IF(OR($B208="",AD$190=""),"",IF(AND(NETWORKDAYS(AD$190,AD$190,'Feriados'!$F$7:$F$22)=1,OR(AND(AD$190&gt;='Mapa de férias'!$E$26,AD$190&lt;='Mapa de férias'!$F$26),AND(AD$190&gt;='Mapa de férias'!$G$26,AD$190&lt;='Mapa de férias'!$H$26),AND(AD$190&gt;='Mapa de férias'!$I$26,AD$190&lt;='Mapa de férias'!$J$26))),"F",""))</f>
        <v/>
      </c>
      <c r="AE208" s="44">
        <f>IF(OR($B208="",AE$190=""),"",IF(AND(NETWORKDAYS(AE$190,AE$190,'Feriados'!$F$7:$F$22)=1,OR(AND(AE$190&gt;='Mapa de férias'!$E$26,AE$190&lt;='Mapa de férias'!$F$26),AND(AE$190&gt;='Mapa de férias'!$G$26,AE$190&lt;='Mapa de férias'!$H$26),AND(AE$190&gt;='Mapa de férias'!$I$26,AE$190&lt;='Mapa de férias'!$J$26))),"F",""))</f>
        <v/>
      </c>
      <c r="AF208" s="44">
        <f>IF(OR($B208="",AF$190=""),"",IF(AND(NETWORKDAYS(AF$190,AF$190,'Feriados'!$F$7:$F$22)=1,OR(AND(AF$190&gt;='Mapa de férias'!$E$26,AF$190&lt;='Mapa de férias'!$F$26),AND(AF$190&gt;='Mapa de férias'!$G$26,AF$190&lt;='Mapa de férias'!$H$26),AND(AF$190&gt;='Mapa de férias'!$I$26,AF$190&lt;='Mapa de férias'!$J$26))),"F",""))</f>
        <v/>
      </c>
      <c r="AG208" s="44">
        <f>IF(OR($B208="",AG$190=""),"",IF(AND(NETWORKDAYS(AG$190,AG$190,'Feriados'!$F$7:$F$22)=1,OR(AND(AG$190&gt;='Mapa de férias'!$E$26,AG$190&lt;='Mapa de férias'!$F$26),AND(AG$190&gt;='Mapa de férias'!$G$26,AG$190&lt;='Mapa de férias'!$H$26),AND(AG$190&gt;='Mapa de férias'!$I$26,AG$190&lt;='Mapa de férias'!$J$26))),"F",""))</f>
        <v/>
      </c>
      <c r="AH208" s="45">
        <f>IF($B208="","",COUNTIF(C208:AG208,"F"))</f>
        <v/>
      </c>
    </row>
    <row r="209" ht="15" customHeight="1">
      <c r="A209" s="42" t="n">
        <v>18</v>
      </c>
      <c r="B209" s="43">
        <f>IF('Mapa de férias'!$B$27="","",'Mapa de férias'!$B$27)</f>
        <v/>
      </c>
      <c r="C209" s="44">
        <f>IF(OR($B209="",C$190=""),"",IF(AND(NETWORKDAYS(C$190,C$190,'Feriados'!$F$7:$F$22)=1,OR(AND(C$190&gt;='Mapa de férias'!$E$27,C$190&lt;='Mapa de férias'!$F$27),AND(C$190&gt;='Mapa de férias'!$G$27,C$190&lt;='Mapa de férias'!$H$27),AND(C$190&gt;='Mapa de férias'!$I$27,C$190&lt;='Mapa de férias'!$J$27))),"F",""))</f>
        <v/>
      </c>
      <c r="D209" s="44">
        <f>IF(OR($B209="",D$190=""),"",IF(AND(NETWORKDAYS(D$190,D$190,'Feriados'!$F$7:$F$22)=1,OR(AND(D$190&gt;='Mapa de férias'!$E$27,D$190&lt;='Mapa de férias'!$F$27),AND(D$190&gt;='Mapa de férias'!$G$27,D$190&lt;='Mapa de férias'!$H$27),AND(D$190&gt;='Mapa de férias'!$I$27,D$190&lt;='Mapa de férias'!$J$27))),"F",""))</f>
        <v/>
      </c>
      <c r="E209" s="44">
        <f>IF(OR($B209="",E$190=""),"",IF(AND(NETWORKDAYS(E$190,E$190,'Feriados'!$F$7:$F$22)=1,OR(AND(E$190&gt;='Mapa de férias'!$E$27,E$190&lt;='Mapa de férias'!$F$27),AND(E$190&gt;='Mapa de férias'!$G$27,E$190&lt;='Mapa de férias'!$H$27),AND(E$190&gt;='Mapa de férias'!$I$27,E$190&lt;='Mapa de férias'!$J$27))),"F",""))</f>
        <v/>
      </c>
      <c r="F209" s="44">
        <f>IF(OR($B209="",F$190=""),"",IF(AND(NETWORKDAYS(F$190,F$190,'Feriados'!$F$7:$F$22)=1,OR(AND(F$190&gt;='Mapa de férias'!$E$27,F$190&lt;='Mapa de férias'!$F$27),AND(F$190&gt;='Mapa de férias'!$G$27,F$190&lt;='Mapa de férias'!$H$27),AND(F$190&gt;='Mapa de férias'!$I$27,F$190&lt;='Mapa de férias'!$J$27))),"F",""))</f>
        <v/>
      </c>
      <c r="G209" s="44">
        <f>IF(OR($B209="",G$190=""),"",IF(AND(NETWORKDAYS(G$190,G$190,'Feriados'!$F$7:$F$22)=1,OR(AND(G$190&gt;='Mapa de férias'!$E$27,G$190&lt;='Mapa de férias'!$F$27),AND(G$190&gt;='Mapa de férias'!$G$27,G$190&lt;='Mapa de férias'!$H$27),AND(G$190&gt;='Mapa de férias'!$I$27,G$190&lt;='Mapa de férias'!$J$27))),"F",""))</f>
        <v/>
      </c>
      <c r="H209" s="44">
        <f>IF(OR($B209="",H$190=""),"",IF(AND(NETWORKDAYS(H$190,H$190,'Feriados'!$F$7:$F$22)=1,OR(AND(H$190&gt;='Mapa de férias'!$E$27,H$190&lt;='Mapa de férias'!$F$27),AND(H$190&gt;='Mapa de férias'!$G$27,H$190&lt;='Mapa de férias'!$H$27),AND(H$190&gt;='Mapa de férias'!$I$27,H$190&lt;='Mapa de férias'!$J$27))),"F",""))</f>
        <v/>
      </c>
      <c r="I209" s="44">
        <f>IF(OR($B209="",I$190=""),"",IF(AND(NETWORKDAYS(I$190,I$190,'Feriados'!$F$7:$F$22)=1,OR(AND(I$190&gt;='Mapa de férias'!$E$27,I$190&lt;='Mapa de férias'!$F$27),AND(I$190&gt;='Mapa de férias'!$G$27,I$190&lt;='Mapa de férias'!$H$27),AND(I$190&gt;='Mapa de férias'!$I$27,I$190&lt;='Mapa de férias'!$J$27))),"F",""))</f>
        <v/>
      </c>
      <c r="J209" s="44">
        <f>IF(OR($B209="",J$190=""),"",IF(AND(NETWORKDAYS(J$190,J$190,'Feriados'!$F$7:$F$22)=1,OR(AND(J$190&gt;='Mapa de férias'!$E$27,J$190&lt;='Mapa de férias'!$F$27),AND(J$190&gt;='Mapa de férias'!$G$27,J$190&lt;='Mapa de férias'!$H$27),AND(J$190&gt;='Mapa de férias'!$I$27,J$190&lt;='Mapa de férias'!$J$27))),"F",""))</f>
        <v/>
      </c>
      <c r="K209" s="44">
        <f>IF(OR($B209="",K$190=""),"",IF(AND(NETWORKDAYS(K$190,K$190,'Feriados'!$F$7:$F$22)=1,OR(AND(K$190&gt;='Mapa de férias'!$E$27,K$190&lt;='Mapa de férias'!$F$27),AND(K$190&gt;='Mapa de férias'!$G$27,K$190&lt;='Mapa de férias'!$H$27),AND(K$190&gt;='Mapa de férias'!$I$27,K$190&lt;='Mapa de férias'!$J$27))),"F",""))</f>
        <v/>
      </c>
      <c r="L209" s="44">
        <f>IF(OR($B209="",L$190=""),"",IF(AND(NETWORKDAYS(L$190,L$190,'Feriados'!$F$7:$F$22)=1,OR(AND(L$190&gt;='Mapa de férias'!$E$27,L$190&lt;='Mapa de férias'!$F$27),AND(L$190&gt;='Mapa de férias'!$G$27,L$190&lt;='Mapa de férias'!$H$27),AND(L$190&gt;='Mapa de férias'!$I$27,L$190&lt;='Mapa de férias'!$J$27))),"F",""))</f>
        <v/>
      </c>
      <c r="M209" s="44">
        <f>IF(OR($B209="",M$190=""),"",IF(AND(NETWORKDAYS(M$190,M$190,'Feriados'!$F$7:$F$22)=1,OR(AND(M$190&gt;='Mapa de férias'!$E$27,M$190&lt;='Mapa de férias'!$F$27),AND(M$190&gt;='Mapa de férias'!$G$27,M$190&lt;='Mapa de férias'!$H$27),AND(M$190&gt;='Mapa de férias'!$I$27,M$190&lt;='Mapa de férias'!$J$27))),"F",""))</f>
        <v/>
      </c>
      <c r="N209" s="44">
        <f>IF(OR($B209="",N$190=""),"",IF(AND(NETWORKDAYS(N$190,N$190,'Feriados'!$F$7:$F$22)=1,OR(AND(N$190&gt;='Mapa de férias'!$E$27,N$190&lt;='Mapa de férias'!$F$27),AND(N$190&gt;='Mapa de férias'!$G$27,N$190&lt;='Mapa de férias'!$H$27),AND(N$190&gt;='Mapa de férias'!$I$27,N$190&lt;='Mapa de férias'!$J$27))),"F",""))</f>
        <v/>
      </c>
      <c r="O209" s="44">
        <f>IF(OR($B209="",O$190=""),"",IF(AND(NETWORKDAYS(O$190,O$190,'Feriados'!$F$7:$F$22)=1,OR(AND(O$190&gt;='Mapa de férias'!$E$27,O$190&lt;='Mapa de férias'!$F$27),AND(O$190&gt;='Mapa de férias'!$G$27,O$190&lt;='Mapa de férias'!$H$27),AND(O$190&gt;='Mapa de férias'!$I$27,O$190&lt;='Mapa de férias'!$J$27))),"F",""))</f>
        <v/>
      </c>
      <c r="P209" s="44">
        <f>IF(OR($B209="",P$190=""),"",IF(AND(NETWORKDAYS(P$190,P$190,'Feriados'!$F$7:$F$22)=1,OR(AND(P$190&gt;='Mapa de férias'!$E$27,P$190&lt;='Mapa de férias'!$F$27),AND(P$190&gt;='Mapa de férias'!$G$27,P$190&lt;='Mapa de férias'!$H$27),AND(P$190&gt;='Mapa de férias'!$I$27,P$190&lt;='Mapa de férias'!$J$27))),"F",""))</f>
        <v/>
      </c>
      <c r="Q209" s="44">
        <f>IF(OR($B209="",Q$190=""),"",IF(AND(NETWORKDAYS(Q$190,Q$190,'Feriados'!$F$7:$F$22)=1,OR(AND(Q$190&gt;='Mapa de férias'!$E$27,Q$190&lt;='Mapa de férias'!$F$27),AND(Q$190&gt;='Mapa de férias'!$G$27,Q$190&lt;='Mapa de férias'!$H$27),AND(Q$190&gt;='Mapa de férias'!$I$27,Q$190&lt;='Mapa de férias'!$J$27))),"F",""))</f>
        <v/>
      </c>
      <c r="R209" s="44">
        <f>IF(OR($B209="",R$190=""),"",IF(AND(NETWORKDAYS(R$190,R$190,'Feriados'!$F$7:$F$22)=1,OR(AND(R$190&gt;='Mapa de férias'!$E$27,R$190&lt;='Mapa de férias'!$F$27),AND(R$190&gt;='Mapa de férias'!$G$27,R$190&lt;='Mapa de férias'!$H$27),AND(R$190&gt;='Mapa de férias'!$I$27,R$190&lt;='Mapa de férias'!$J$27))),"F",""))</f>
        <v/>
      </c>
      <c r="S209" s="44">
        <f>IF(OR($B209="",S$190=""),"",IF(AND(NETWORKDAYS(S$190,S$190,'Feriados'!$F$7:$F$22)=1,OR(AND(S$190&gt;='Mapa de férias'!$E$27,S$190&lt;='Mapa de férias'!$F$27),AND(S$190&gt;='Mapa de férias'!$G$27,S$190&lt;='Mapa de férias'!$H$27),AND(S$190&gt;='Mapa de férias'!$I$27,S$190&lt;='Mapa de férias'!$J$27))),"F",""))</f>
        <v/>
      </c>
      <c r="T209" s="44">
        <f>IF(OR($B209="",T$190=""),"",IF(AND(NETWORKDAYS(T$190,T$190,'Feriados'!$F$7:$F$22)=1,OR(AND(T$190&gt;='Mapa de férias'!$E$27,T$190&lt;='Mapa de férias'!$F$27),AND(T$190&gt;='Mapa de férias'!$G$27,T$190&lt;='Mapa de férias'!$H$27),AND(T$190&gt;='Mapa de férias'!$I$27,T$190&lt;='Mapa de férias'!$J$27))),"F",""))</f>
        <v/>
      </c>
      <c r="U209" s="44">
        <f>IF(OR($B209="",U$190=""),"",IF(AND(NETWORKDAYS(U$190,U$190,'Feriados'!$F$7:$F$22)=1,OR(AND(U$190&gt;='Mapa de férias'!$E$27,U$190&lt;='Mapa de férias'!$F$27),AND(U$190&gt;='Mapa de férias'!$G$27,U$190&lt;='Mapa de férias'!$H$27),AND(U$190&gt;='Mapa de férias'!$I$27,U$190&lt;='Mapa de férias'!$J$27))),"F",""))</f>
        <v/>
      </c>
      <c r="V209" s="44">
        <f>IF(OR($B209="",V$190=""),"",IF(AND(NETWORKDAYS(V$190,V$190,'Feriados'!$F$7:$F$22)=1,OR(AND(V$190&gt;='Mapa de férias'!$E$27,V$190&lt;='Mapa de férias'!$F$27),AND(V$190&gt;='Mapa de férias'!$G$27,V$190&lt;='Mapa de férias'!$H$27),AND(V$190&gt;='Mapa de férias'!$I$27,V$190&lt;='Mapa de férias'!$J$27))),"F",""))</f>
        <v/>
      </c>
      <c r="W209" s="44">
        <f>IF(OR($B209="",W$190=""),"",IF(AND(NETWORKDAYS(W$190,W$190,'Feriados'!$F$7:$F$22)=1,OR(AND(W$190&gt;='Mapa de férias'!$E$27,W$190&lt;='Mapa de férias'!$F$27),AND(W$190&gt;='Mapa de férias'!$G$27,W$190&lt;='Mapa de férias'!$H$27),AND(W$190&gt;='Mapa de férias'!$I$27,W$190&lt;='Mapa de férias'!$J$27))),"F",""))</f>
        <v/>
      </c>
      <c r="X209" s="44">
        <f>IF(OR($B209="",X$190=""),"",IF(AND(NETWORKDAYS(X$190,X$190,'Feriados'!$F$7:$F$22)=1,OR(AND(X$190&gt;='Mapa de férias'!$E$27,X$190&lt;='Mapa de férias'!$F$27),AND(X$190&gt;='Mapa de férias'!$G$27,X$190&lt;='Mapa de férias'!$H$27),AND(X$190&gt;='Mapa de férias'!$I$27,X$190&lt;='Mapa de férias'!$J$27))),"F",""))</f>
        <v/>
      </c>
      <c r="Y209" s="44">
        <f>IF(OR($B209="",Y$190=""),"",IF(AND(NETWORKDAYS(Y$190,Y$190,'Feriados'!$F$7:$F$22)=1,OR(AND(Y$190&gt;='Mapa de férias'!$E$27,Y$190&lt;='Mapa de férias'!$F$27),AND(Y$190&gt;='Mapa de férias'!$G$27,Y$190&lt;='Mapa de férias'!$H$27),AND(Y$190&gt;='Mapa de férias'!$I$27,Y$190&lt;='Mapa de férias'!$J$27))),"F",""))</f>
        <v/>
      </c>
      <c r="Z209" s="44">
        <f>IF(OR($B209="",Z$190=""),"",IF(AND(NETWORKDAYS(Z$190,Z$190,'Feriados'!$F$7:$F$22)=1,OR(AND(Z$190&gt;='Mapa de férias'!$E$27,Z$190&lt;='Mapa de férias'!$F$27),AND(Z$190&gt;='Mapa de férias'!$G$27,Z$190&lt;='Mapa de férias'!$H$27),AND(Z$190&gt;='Mapa de férias'!$I$27,Z$190&lt;='Mapa de férias'!$J$27))),"F",""))</f>
        <v/>
      </c>
      <c r="AA209" s="44">
        <f>IF(OR($B209="",AA$190=""),"",IF(AND(NETWORKDAYS(AA$190,AA$190,'Feriados'!$F$7:$F$22)=1,OR(AND(AA$190&gt;='Mapa de férias'!$E$27,AA$190&lt;='Mapa de férias'!$F$27),AND(AA$190&gt;='Mapa de férias'!$G$27,AA$190&lt;='Mapa de férias'!$H$27),AND(AA$190&gt;='Mapa de férias'!$I$27,AA$190&lt;='Mapa de férias'!$J$27))),"F",""))</f>
        <v/>
      </c>
      <c r="AB209" s="44">
        <f>IF(OR($B209="",AB$190=""),"",IF(AND(NETWORKDAYS(AB$190,AB$190,'Feriados'!$F$7:$F$22)=1,OR(AND(AB$190&gt;='Mapa de férias'!$E$27,AB$190&lt;='Mapa de férias'!$F$27),AND(AB$190&gt;='Mapa de férias'!$G$27,AB$190&lt;='Mapa de férias'!$H$27),AND(AB$190&gt;='Mapa de férias'!$I$27,AB$190&lt;='Mapa de férias'!$J$27))),"F",""))</f>
        <v/>
      </c>
      <c r="AC209" s="44">
        <f>IF(OR($B209="",AC$190=""),"",IF(AND(NETWORKDAYS(AC$190,AC$190,'Feriados'!$F$7:$F$22)=1,OR(AND(AC$190&gt;='Mapa de férias'!$E$27,AC$190&lt;='Mapa de férias'!$F$27),AND(AC$190&gt;='Mapa de férias'!$G$27,AC$190&lt;='Mapa de férias'!$H$27),AND(AC$190&gt;='Mapa de férias'!$I$27,AC$190&lt;='Mapa de férias'!$J$27))),"F",""))</f>
        <v/>
      </c>
      <c r="AD209" s="44">
        <f>IF(OR($B209="",AD$190=""),"",IF(AND(NETWORKDAYS(AD$190,AD$190,'Feriados'!$F$7:$F$22)=1,OR(AND(AD$190&gt;='Mapa de férias'!$E$27,AD$190&lt;='Mapa de férias'!$F$27),AND(AD$190&gt;='Mapa de férias'!$G$27,AD$190&lt;='Mapa de férias'!$H$27),AND(AD$190&gt;='Mapa de férias'!$I$27,AD$190&lt;='Mapa de férias'!$J$27))),"F",""))</f>
        <v/>
      </c>
      <c r="AE209" s="44">
        <f>IF(OR($B209="",AE$190=""),"",IF(AND(NETWORKDAYS(AE$190,AE$190,'Feriados'!$F$7:$F$22)=1,OR(AND(AE$190&gt;='Mapa de férias'!$E$27,AE$190&lt;='Mapa de férias'!$F$27),AND(AE$190&gt;='Mapa de férias'!$G$27,AE$190&lt;='Mapa de férias'!$H$27),AND(AE$190&gt;='Mapa de férias'!$I$27,AE$190&lt;='Mapa de férias'!$J$27))),"F",""))</f>
        <v/>
      </c>
      <c r="AF209" s="44">
        <f>IF(OR($B209="",AF$190=""),"",IF(AND(NETWORKDAYS(AF$190,AF$190,'Feriados'!$F$7:$F$22)=1,OR(AND(AF$190&gt;='Mapa de férias'!$E$27,AF$190&lt;='Mapa de férias'!$F$27),AND(AF$190&gt;='Mapa de férias'!$G$27,AF$190&lt;='Mapa de férias'!$H$27),AND(AF$190&gt;='Mapa de férias'!$I$27,AF$190&lt;='Mapa de férias'!$J$27))),"F",""))</f>
        <v/>
      </c>
      <c r="AG209" s="44">
        <f>IF(OR($B209="",AG$190=""),"",IF(AND(NETWORKDAYS(AG$190,AG$190,'Feriados'!$F$7:$F$22)=1,OR(AND(AG$190&gt;='Mapa de férias'!$E$27,AG$190&lt;='Mapa de férias'!$F$27),AND(AG$190&gt;='Mapa de férias'!$G$27,AG$190&lt;='Mapa de férias'!$H$27),AND(AG$190&gt;='Mapa de férias'!$I$27,AG$190&lt;='Mapa de férias'!$J$27))),"F",""))</f>
        <v/>
      </c>
      <c r="AH209" s="45">
        <f>IF($B209="","",COUNTIF(C209:AG209,"F"))</f>
        <v/>
      </c>
    </row>
    <row r="210" ht="15" customHeight="1">
      <c r="A210" s="42" t="n">
        <v>19</v>
      </c>
      <c r="B210" s="43">
        <f>IF('Mapa de férias'!$B$28="","",'Mapa de férias'!$B$28)</f>
        <v/>
      </c>
      <c r="C210" s="44">
        <f>IF(OR($B210="",C$190=""),"",IF(AND(NETWORKDAYS(C$190,C$190,'Feriados'!$F$7:$F$22)=1,OR(AND(C$190&gt;='Mapa de férias'!$E$28,C$190&lt;='Mapa de férias'!$F$28),AND(C$190&gt;='Mapa de férias'!$G$28,C$190&lt;='Mapa de férias'!$H$28),AND(C$190&gt;='Mapa de férias'!$I$28,C$190&lt;='Mapa de férias'!$J$28))),"F",""))</f>
        <v/>
      </c>
      <c r="D210" s="44">
        <f>IF(OR($B210="",D$190=""),"",IF(AND(NETWORKDAYS(D$190,D$190,'Feriados'!$F$7:$F$22)=1,OR(AND(D$190&gt;='Mapa de férias'!$E$28,D$190&lt;='Mapa de férias'!$F$28),AND(D$190&gt;='Mapa de férias'!$G$28,D$190&lt;='Mapa de férias'!$H$28),AND(D$190&gt;='Mapa de férias'!$I$28,D$190&lt;='Mapa de férias'!$J$28))),"F",""))</f>
        <v/>
      </c>
      <c r="E210" s="44">
        <f>IF(OR($B210="",E$190=""),"",IF(AND(NETWORKDAYS(E$190,E$190,'Feriados'!$F$7:$F$22)=1,OR(AND(E$190&gt;='Mapa de férias'!$E$28,E$190&lt;='Mapa de férias'!$F$28),AND(E$190&gt;='Mapa de férias'!$G$28,E$190&lt;='Mapa de férias'!$H$28),AND(E$190&gt;='Mapa de férias'!$I$28,E$190&lt;='Mapa de férias'!$J$28))),"F",""))</f>
        <v/>
      </c>
      <c r="F210" s="44">
        <f>IF(OR($B210="",F$190=""),"",IF(AND(NETWORKDAYS(F$190,F$190,'Feriados'!$F$7:$F$22)=1,OR(AND(F$190&gt;='Mapa de férias'!$E$28,F$190&lt;='Mapa de férias'!$F$28),AND(F$190&gt;='Mapa de férias'!$G$28,F$190&lt;='Mapa de férias'!$H$28),AND(F$190&gt;='Mapa de férias'!$I$28,F$190&lt;='Mapa de férias'!$J$28))),"F",""))</f>
        <v/>
      </c>
      <c r="G210" s="44">
        <f>IF(OR($B210="",G$190=""),"",IF(AND(NETWORKDAYS(G$190,G$190,'Feriados'!$F$7:$F$22)=1,OR(AND(G$190&gt;='Mapa de férias'!$E$28,G$190&lt;='Mapa de férias'!$F$28),AND(G$190&gt;='Mapa de férias'!$G$28,G$190&lt;='Mapa de férias'!$H$28),AND(G$190&gt;='Mapa de férias'!$I$28,G$190&lt;='Mapa de férias'!$J$28))),"F",""))</f>
        <v/>
      </c>
      <c r="H210" s="44">
        <f>IF(OR($B210="",H$190=""),"",IF(AND(NETWORKDAYS(H$190,H$190,'Feriados'!$F$7:$F$22)=1,OR(AND(H$190&gt;='Mapa de férias'!$E$28,H$190&lt;='Mapa de férias'!$F$28),AND(H$190&gt;='Mapa de férias'!$G$28,H$190&lt;='Mapa de férias'!$H$28),AND(H$190&gt;='Mapa de férias'!$I$28,H$190&lt;='Mapa de férias'!$J$28))),"F",""))</f>
        <v/>
      </c>
      <c r="I210" s="44">
        <f>IF(OR($B210="",I$190=""),"",IF(AND(NETWORKDAYS(I$190,I$190,'Feriados'!$F$7:$F$22)=1,OR(AND(I$190&gt;='Mapa de férias'!$E$28,I$190&lt;='Mapa de férias'!$F$28),AND(I$190&gt;='Mapa de férias'!$G$28,I$190&lt;='Mapa de férias'!$H$28),AND(I$190&gt;='Mapa de férias'!$I$28,I$190&lt;='Mapa de férias'!$J$28))),"F",""))</f>
        <v/>
      </c>
      <c r="J210" s="44">
        <f>IF(OR($B210="",J$190=""),"",IF(AND(NETWORKDAYS(J$190,J$190,'Feriados'!$F$7:$F$22)=1,OR(AND(J$190&gt;='Mapa de férias'!$E$28,J$190&lt;='Mapa de férias'!$F$28),AND(J$190&gt;='Mapa de férias'!$G$28,J$190&lt;='Mapa de férias'!$H$28),AND(J$190&gt;='Mapa de férias'!$I$28,J$190&lt;='Mapa de férias'!$J$28))),"F",""))</f>
        <v/>
      </c>
      <c r="K210" s="44">
        <f>IF(OR($B210="",K$190=""),"",IF(AND(NETWORKDAYS(K$190,K$190,'Feriados'!$F$7:$F$22)=1,OR(AND(K$190&gt;='Mapa de férias'!$E$28,K$190&lt;='Mapa de férias'!$F$28),AND(K$190&gt;='Mapa de férias'!$G$28,K$190&lt;='Mapa de férias'!$H$28),AND(K$190&gt;='Mapa de férias'!$I$28,K$190&lt;='Mapa de férias'!$J$28))),"F",""))</f>
        <v/>
      </c>
      <c r="L210" s="44">
        <f>IF(OR($B210="",L$190=""),"",IF(AND(NETWORKDAYS(L$190,L$190,'Feriados'!$F$7:$F$22)=1,OR(AND(L$190&gt;='Mapa de férias'!$E$28,L$190&lt;='Mapa de férias'!$F$28),AND(L$190&gt;='Mapa de férias'!$G$28,L$190&lt;='Mapa de férias'!$H$28),AND(L$190&gt;='Mapa de férias'!$I$28,L$190&lt;='Mapa de férias'!$J$28))),"F",""))</f>
        <v/>
      </c>
      <c r="M210" s="44">
        <f>IF(OR($B210="",M$190=""),"",IF(AND(NETWORKDAYS(M$190,M$190,'Feriados'!$F$7:$F$22)=1,OR(AND(M$190&gt;='Mapa de férias'!$E$28,M$190&lt;='Mapa de férias'!$F$28),AND(M$190&gt;='Mapa de férias'!$G$28,M$190&lt;='Mapa de férias'!$H$28),AND(M$190&gt;='Mapa de férias'!$I$28,M$190&lt;='Mapa de férias'!$J$28))),"F",""))</f>
        <v/>
      </c>
      <c r="N210" s="44">
        <f>IF(OR($B210="",N$190=""),"",IF(AND(NETWORKDAYS(N$190,N$190,'Feriados'!$F$7:$F$22)=1,OR(AND(N$190&gt;='Mapa de férias'!$E$28,N$190&lt;='Mapa de férias'!$F$28),AND(N$190&gt;='Mapa de férias'!$G$28,N$190&lt;='Mapa de férias'!$H$28),AND(N$190&gt;='Mapa de férias'!$I$28,N$190&lt;='Mapa de férias'!$J$28))),"F",""))</f>
        <v/>
      </c>
      <c r="O210" s="44">
        <f>IF(OR($B210="",O$190=""),"",IF(AND(NETWORKDAYS(O$190,O$190,'Feriados'!$F$7:$F$22)=1,OR(AND(O$190&gt;='Mapa de férias'!$E$28,O$190&lt;='Mapa de férias'!$F$28),AND(O$190&gt;='Mapa de férias'!$G$28,O$190&lt;='Mapa de férias'!$H$28),AND(O$190&gt;='Mapa de férias'!$I$28,O$190&lt;='Mapa de férias'!$J$28))),"F",""))</f>
        <v/>
      </c>
      <c r="P210" s="44">
        <f>IF(OR($B210="",P$190=""),"",IF(AND(NETWORKDAYS(P$190,P$190,'Feriados'!$F$7:$F$22)=1,OR(AND(P$190&gt;='Mapa de férias'!$E$28,P$190&lt;='Mapa de férias'!$F$28),AND(P$190&gt;='Mapa de férias'!$G$28,P$190&lt;='Mapa de férias'!$H$28),AND(P$190&gt;='Mapa de férias'!$I$28,P$190&lt;='Mapa de férias'!$J$28))),"F",""))</f>
        <v/>
      </c>
      <c r="Q210" s="44">
        <f>IF(OR($B210="",Q$190=""),"",IF(AND(NETWORKDAYS(Q$190,Q$190,'Feriados'!$F$7:$F$22)=1,OR(AND(Q$190&gt;='Mapa de férias'!$E$28,Q$190&lt;='Mapa de férias'!$F$28),AND(Q$190&gt;='Mapa de férias'!$G$28,Q$190&lt;='Mapa de férias'!$H$28),AND(Q$190&gt;='Mapa de férias'!$I$28,Q$190&lt;='Mapa de férias'!$J$28))),"F",""))</f>
        <v/>
      </c>
      <c r="R210" s="44">
        <f>IF(OR($B210="",R$190=""),"",IF(AND(NETWORKDAYS(R$190,R$190,'Feriados'!$F$7:$F$22)=1,OR(AND(R$190&gt;='Mapa de férias'!$E$28,R$190&lt;='Mapa de férias'!$F$28),AND(R$190&gt;='Mapa de férias'!$G$28,R$190&lt;='Mapa de férias'!$H$28),AND(R$190&gt;='Mapa de férias'!$I$28,R$190&lt;='Mapa de férias'!$J$28))),"F",""))</f>
        <v/>
      </c>
      <c r="S210" s="44">
        <f>IF(OR($B210="",S$190=""),"",IF(AND(NETWORKDAYS(S$190,S$190,'Feriados'!$F$7:$F$22)=1,OR(AND(S$190&gt;='Mapa de férias'!$E$28,S$190&lt;='Mapa de férias'!$F$28),AND(S$190&gt;='Mapa de férias'!$G$28,S$190&lt;='Mapa de férias'!$H$28),AND(S$190&gt;='Mapa de férias'!$I$28,S$190&lt;='Mapa de férias'!$J$28))),"F",""))</f>
        <v/>
      </c>
      <c r="T210" s="44">
        <f>IF(OR($B210="",T$190=""),"",IF(AND(NETWORKDAYS(T$190,T$190,'Feriados'!$F$7:$F$22)=1,OR(AND(T$190&gt;='Mapa de férias'!$E$28,T$190&lt;='Mapa de férias'!$F$28),AND(T$190&gt;='Mapa de férias'!$G$28,T$190&lt;='Mapa de férias'!$H$28),AND(T$190&gt;='Mapa de férias'!$I$28,T$190&lt;='Mapa de férias'!$J$28))),"F",""))</f>
        <v/>
      </c>
      <c r="U210" s="44">
        <f>IF(OR($B210="",U$190=""),"",IF(AND(NETWORKDAYS(U$190,U$190,'Feriados'!$F$7:$F$22)=1,OR(AND(U$190&gt;='Mapa de férias'!$E$28,U$190&lt;='Mapa de férias'!$F$28),AND(U$190&gt;='Mapa de férias'!$G$28,U$190&lt;='Mapa de férias'!$H$28),AND(U$190&gt;='Mapa de férias'!$I$28,U$190&lt;='Mapa de férias'!$J$28))),"F",""))</f>
        <v/>
      </c>
      <c r="V210" s="44">
        <f>IF(OR($B210="",V$190=""),"",IF(AND(NETWORKDAYS(V$190,V$190,'Feriados'!$F$7:$F$22)=1,OR(AND(V$190&gt;='Mapa de férias'!$E$28,V$190&lt;='Mapa de férias'!$F$28),AND(V$190&gt;='Mapa de férias'!$G$28,V$190&lt;='Mapa de férias'!$H$28),AND(V$190&gt;='Mapa de férias'!$I$28,V$190&lt;='Mapa de férias'!$J$28))),"F",""))</f>
        <v/>
      </c>
      <c r="W210" s="44">
        <f>IF(OR($B210="",W$190=""),"",IF(AND(NETWORKDAYS(W$190,W$190,'Feriados'!$F$7:$F$22)=1,OR(AND(W$190&gt;='Mapa de férias'!$E$28,W$190&lt;='Mapa de férias'!$F$28),AND(W$190&gt;='Mapa de férias'!$G$28,W$190&lt;='Mapa de férias'!$H$28),AND(W$190&gt;='Mapa de férias'!$I$28,W$190&lt;='Mapa de férias'!$J$28))),"F",""))</f>
        <v/>
      </c>
      <c r="X210" s="44">
        <f>IF(OR($B210="",X$190=""),"",IF(AND(NETWORKDAYS(X$190,X$190,'Feriados'!$F$7:$F$22)=1,OR(AND(X$190&gt;='Mapa de férias'!$E$28,X$190&lt;='Mapa de férias'!$F$28),AND(X$190&gt;='Mapa de férias'!$G$28,X$190&lt;='Mapa de férias'!$H$28),AND(X$190&gt;='Mapa de férias'!$I$28,X$190&lt;='Mapa de férias'!$J$28))),"F",""))</f>
        <v/>
      </c>
      <c r="Y210" s="44">
        <f>IF(OR($B210="",Y$190=""),"",IF(AND(NETWORKDAYS(Y$190,Y$190,'Feriados'!$F$7:$F$22)=1,OR(AND(Y$190&gt;='Mapa de férias'!$E$28,Y$190&lt;='Mapa de férias'!$F$28),AND(Y$190&gt;='Mapa de férias'!$G$28,Y$190&lt;='Mapa de férias'!$H$28),AND(Y$190&gt;='Mapa de férias'!$I$28,Y$190&lt;='Mapa de férias'!$J$28))),"F",""))</f>
        <v/>
      </c>
      <c r="Z210" s="44">
        <f>IF(OR($B210="",Z$190=""),"",IF(AND(NETWORKDAYS(Z$190,Z$190,'Feriados'!$F$7:$F$22)=1,OR(AND(Z$190&gt;='Mapa de férias'!$E$28,Z$190&lt;='Mapa de férias'!$F$28),AND(Z$190&gt;='Mapa de férias'!$G$28,Z$190&lt;='Mapa de férias'!$H$28),AND(Z$190&gt;='Mapa de férias'!$I$28,Z$190&lt;='Mapa de férias'!$J$28))),"F",""))</f>
        <v/>
      </c>
      <c r="AA210" s="44">
        <f>IF(OR($B210="",AA$190=""),"",IF(AND(NETWORKDAYS(AA$190,AA$190,'Feriados'!$F$7:$F$22)=1,OR(AND(AA$190&gt;='Mapa de férias'!$E$28,AA$190&lt;='Mapa de férias'!$F$28),AND(AA$190&gt;='Mapa de férias'!$G$28,AA$190&lt;='Mapa de férias'!$H$28),AND(AA$190&gt;='Mapa de férias'!$I$28,AA$190&lt;='Mapa de férias'!$J$28))),"F",""))</f>
        <v/>
      </c>
      <c r="AB210" s="44">
        <f>IF(OR($B210="",AB$190=""),"",IF(AND(NETWORKDAYS(AB$190,AB$190,'Feriados'!$F$7:$F$22)=1,OR(AND(AB$190&gt;='Mapa de férias'!$E$28,AB$190&lt;='Mapa de férias'!$F$28),AND(AB$190&gt;='Mapa de férias'!$G$28,AB$190&lt;='Mapa de férias'!$H$28),AND(AB$190&gt;='Mapa de férias'!$I$28,AB$190&lt;='Mapa de férias'!$J$28))),"F",""))</f>
        <v/>
      </c>
      <c r="AC210" s="44">
        <f>IF(OR($B210="",AC$190=""),"",IF(AND(NETWORKDAYS(AC$190,AC$190,'Feriados'!$F$7:$F$22)=1,OR(AND(AC$190&gt;='Mapa de férias'!$E$28,AC$190&lt;='Mapa de férias'!$F$28),AND(AC$190&gt;='Mapa de férias'!$G$28,AC$190&lt;='Mapa de férias'!$H$28),AND(AC$190&gt;='Mapa de férias'!$I$28,AC$190&lt;='Mapa de férias'!$J$28))),"F",""))</f>
        <v/>
      </c>
      <c r="AD210" s="44">
        <f>IF(OR($B210="",AD$190=""),"",IF(AND(NETWORKDAYS(AD$190,AD$190,'Feriados'!$F$7:$F$22)=1,OR(AND(AD$190&gt;='Mapa de férias'!$E$28,AD$190&lt;='Mapa de férias'!$F$28),AND(AD$190&gt;='Mapa de férias'!$G$28,AD$190&lt;='Mapa de férias'!$H$28),AND(AD$190&gt;='Mapa de férias'!$I$28,AD$190&lt;='Mapa de férias'!$J$28))),"F",""))</f>
        <v/>
      </c>
      <c r="AE210" s="44">
        <f>IF(OR($B210="",AE$190=""),"",IF(AND(NETWORKDAYS(AE$190,AE$190,'Feriados'!$F$7:$F$22)=1,OR(AND(AE$190&gt;='Mapa de férias'!$E$28,AE$190&lt;='Mapa de férias'!$F$28),AND(AE$190&gt;='Mapa de férias'!$G$28,AE$190&lt;='Mapa de férias'!$H$28),AND(AE$190&gt;='Mapa de férias'!$I$28,AE$190&lt;='Mapa de férias'!$J$28))),"F",""))</f>
        <v/>
      </c>
      <c r="AF210" s="44">
        <f>IF(OR($B210="",AF$190=""),"",IF(AND(NETWORKDAYS(AF$190,AF$190,'Feriados'!$F$7:$F$22)=1,OR(AND(AF$190&gt;='Mapa de férias'!$E$28,AF$190&lt;='Mapa de férias'!$F$28),AND(AF$190&gt;='Mapa de férias'!$G$28,AF$190&lt;='Mapa de férias'!$H$28),AND(AF$190&gt;='Mapa de férias'!$I$28,AF$190&lt;='Mapa de férias'!$J$28))),"F",""))</f>
        <v/>
      </c>
      <c r="AG210" s="44">
        <f>IF(OR($B210="",AG$190=""),"",IF(AND(NETWORKDAYS(AG$190,AG$190,'Feriados'!$F$7:$F$22)=1,OR(AND(AG$190&gt;='Mapa de férias'!$E$28,AG$190&lt;='Mapa de férias'!$F$28),AND(AG$190&gt;='Mapa de férias'!$G$28,AG$190&lt;='Mapa de férias'!$H$28),AND(AG$190&gt;='Mapa de férias'!$I$28,AG$190&lt;='Mapa de férias'!$J$28))),"F",""))</f>
        <v/>
      </c>
      <c r="AH210" s="45">
        <f>IF($B210="","",COUNTIF(C210:AG210,"F"))</f>
        <v/>
      </c>
    </row>
    <row r="211" ht="15" customHeight="1">
      <c r="A211" s="42" t="n">
        <v>20</v>
      </c>
      <c r="B211" s="43">
        <f>IF('Mapa de férias'!$B$29="","",'Mapa de férias'!$B$29)</f>
        <v/>
      </c>
      <c r="C211" s="44">
        <f>IF(OR($B211="",C$190=""),"",IF(AND(NETWORKDAYS(C$190,C$190,'Feriados'!$F$7:$F$22)=1,OR(AND(C$190&gt;='Mapa de férias'!$E$29,C$190&lt;='Mapa de férias'!$F$29),AND(C$190&gt;='Mapa de férias'!$G$29,C$190&lt;='Mapa de férias'!$H$29),AND(C$190&gt;='Mapa de férias'!$I$29,C$190&lt;='Mapa de férias'!$J$29))),"F",""))</f>
        <v/>
      </c>
      <c r="D211" s="44">
        <f>IF(OR($B211="",D$190=""),"",IF(AND(NETWORKDAYS(D$190,D$190,'Feriados'!$F$7:$F$22)=1,OR(AND(D$190&gt;='Mapa de férias'!$E$29,D$190&lt;='Mapa de férias'!$F$29),AND(D$190&gt;='Mapa de férias'!$G$29,D$190&lt;='Mapa de férias'!$H$29),AND(D$190&gt;='Mapa de férias'!$I$29,D$190&lt;='Mapa de férias'!$J$29))),"F",""))</f>
        <v/>
      </c>
      <c r="E211" s="44">
        <f>IF(OR($B211="",E$190=""),"",IF(AND(NETWORKDAYS(E$190,E$190,'Feriados'!$F$7:$F$22)=1,OR(AND(E$190&gt;='Mapa de férias'!$E$29,E$190&lt;='Mapa de férias'!$F$29),AND(E$190&gt;='Mapa de férias'!$G$29,E$190&lt;='Mapa de férias'!$H$29),AND(E$190&gt;='Mapa de férias'!$I$29,E$190&lt;='Mapa de férias'!$J$29))),"F",""))</f>
        <v/>
      </c>
      <c r="F211" s="44">
        <f>IF(OR($B211="",F$190=""),"",IF(AND(NETWORKDAYS(F$190,F$190,'Feriados'!$F$7:$F$22)=1,OR(AND(F$190&gt;='Mapa de férias'!$E$29,F$190&lt;='Mapa de férias'!$F$29),AND(F$190&gt;='Mapa de férias'!$G$29,F$190&lt;='Mapa de férias'!$H$29),AND(F$190&gt;='Mapa de férias'!$I$29,F$190&lt;='Mapa de férias'!$J$29))),"F",""))</f>
        <v/>
      </c>
      <c r="G211" s="44">
        <f>IF(OR($B211="",G$190=""),"",IF(AND(NETWORKDAYS(G$190,G$190,'Feriados'!$F$7:$F$22)=1,OR(AND(G$190&gt;='Mapa de férias'!$E$29,G$190&lt;='Mapa de férias'!$F$29),AND(G$190&gt;='Mapa de férias'!$G$29,G$190&lt;='Mapa de férias'!$H$29),AND(G$190&gt;='Mapa de férias'!$I$29,G$190&lt;='Mapa de férias'!$J$29))),"F",""))</f>
        <v/>
      </c>
      <c r="H211" s="44">
        <f>IF(OR($B211="",H$190=""),"",IF(AND(NETWORKDAYS(H$190,H$190,'Feriados'!$F$7:$F$22)=1,OR(AND(H$190&gt;='Mapa de férias'!$E$29,H$190&lt;='Mapa de férias'!$F$29),AND(H$190&gt;='Mapa de férias'!$G$29,H$190&lt;='Mapa de férias'!$H$29),AND(H$190&gt;='Mapa de férias'!$I$29,H$190&lt;='Mapa de férias'!$J$29))),"F",""))</f>
        <v/>
      </c>
      <c r="I211" s="44">
        <f>IF(OR($B211="",I$190=""),"",IF(AND(NETWORKDAYS(I$190,I$190,'Feriados'!$F$7:$F$22)=1,OR(AND(I$190&gt;='Mapa de férias'!$E$29,I$190&lt;='Mapa de férias'!$F$29),AND(I$190&gt;='Mapa de férias'!$G$29,I$190&lt;='Mapa de férias'!$H$29),AND(I$190&gt;='Mapa de férias'!$I$29,I$190&lt;='Mapa de férias'!$J$29))),"F",""))</f>
        <v/>
      </c>
      <c r="J211" s="44">
        <f>IF(OR($B211="",J$190=""),"",IF(AND(NETWORKDAYS(J$190,J$190,'Feriados'!$F$7:$F$22)=1,OR(AND(J$190&gt;='Mapa de férias'!$E$29,J$190&lt;='Mapa de férias'!$F$29),AND(J$190&gt;='Mapa de férias'!$G$29,J$190&lt;='Mapa de férias'!$H$29),AND(J$190&gt;='Mapa de férias'!$I$29,J$190&lt;='Mapa de férias'!$J$29))),"F",""))</f>
        <v/>
      </c>
      <c r="K211" s="44">
        <f>IF(OR($B211="",K$190=""),"",IF(AND(NETWORKDAYS(K$190,K$190,'Feriados'!$F$7:$F$22)=1,OR(AND(K$190&gt;='Mapa de férias'!$E$29,K$190&lt;='Mapa de férias'!$F$29),AND(K$190&gt;='Mapa de férias'!$G$29,K$190&lt;='Mapa de férias'!$H$29),AND(K$190&gt;='Mapa de férias'!$I$29,K$190&lt;='Mapa de férias'!$J$29))),"F",""))</f>
        <v/>
      </c>
      <c r="L211" s="44">
        <f>IF(OR($B211="",L$190=""),"",IF(AND(NETWORKDAYS(L$190,L$190,'Feriados'!$F$7:$F$22)=1,OR(AND(L$190&gt;='Mapa de férias'!$E$29,L$190&lt;='Mapa de férias'!$F$29),AND(L$190&gt;='Mapa de férias'!$G$29,L$190&lt;='Mapa de férias'!$H$29),AND(L$190&gt;='Mapa de férias'!$I$29,L$190&lt;='Mapa de férias'!$J$29))),"F",""))</f>
        <v/>
      </c>
      <c r="M211" s="44">
        <f>IF(OR($B211="",M$190=""),"",IF(AND(NETWORKDAYS(M$190,M$190,'Feriados'!$F$7:$F$22)=1,OR(AND(M$190&gt;='Mapa de férias'!$E$29,M$190&lt;='Mapa de férias'!$F$29),AND(M$190&gt;='Mapa de férias'!$G$29,M$190&lt;='Mapa de férias'!$H$29),AND(M$190&gt;='Mapa de férias'!$I$29,M$190&lt;='Mapa de férias'!$J$29))),"F",""))</f>
        <v/>
      </c>
      <c r="N211" s="44">
        <f>IF(OR($B211="",N$190=""),"",IF(AND(NETWORKDAYS(N$190,N$190,'Feriados'!$F$7:$F$22)=1,OR(AND(N$190&gt;='Mapa de férias'!$E$29,N$190&lt;='Mapa de férias'!$F$29),AND(N$190&gt;='Mapa de férias'!$G$29,N$190&lt;='Mapa de férias'!$H$29),AND(N$190&gt;='Mapa de férias'!$I$29,N$190&lt;='Mapa de férias'!$J$29))),"F",""))</f>
        <v/>
      </c>
      <c r="O211" s="44">
        <f>IF(OR($B211="",O$190=""),"",IF(AND(NETWORKDAYS(O$190,O$190,'Feriados'!$F$7:$F$22)=1,OR(AND(O$190&gt;='Mapa de férias'!$E$29,O$190&lt;='Mapa de férias'!$F$29),AND(O$190&gt;='Mapa de férias'!$G$29,O$190&lt;='Mapa de férias'!$H$29),AND(O$190&gt;='Mapa de férias'!$I$29,O$190&lt;='Mapa de férias'!$J$29))),"F",""))</f>
        <v/>
      </c>
      <c r="P211" s="44">
        <f>IF(OR($B211="",P$190=""),"",IF(AND(NETWORKDAYS(P$190,P$190,'Feriados'!$F$7:$F$22)=1,OR(AND(P$190&gt;='Mapa de férias'!$E$29,P$190&lt;='Mapa de férias'!$F$29),AND(P$190&gt;='Mapa de férias'!$G$29,P$190&lt;='Mapa de férias'!$H$29),AND(P$190&gt;='Mapa de férias'!$I$29,P$190&lt;='Mapa de férias'!$J$29))),"F",""))</f>
        <v/>
      </c>
      <c r="Q211" s="44">
        <f>IF(OR($B211="",Q$190=""),"",IF(AND(NETWORKDAYS(Q$190,Q$190,'Feriados'!$F$7:$F$22)=1,OR(AND(Q$190&gt;='Mapa de férias'!$E$29,Q$190&lt;='Mapa de férias'!$F$29),AND(Q$190&gt;='Mapa de férias'!$G$29,Q$190&lt;='Mapa de férias'!$H$29),AND(Q$190&gt;='Mapa de férias'!$I$29,Q$190&lt;='Mapa de férias'!$J$29))),"F",""))</f>
        <v/>
      </c>
      <c r="R211" s="44">
        <f>IF(OR($B211="",R$190=""),"",IF(AND(NETWORKDAYS(R$190,R$190,'Feriados'!$F$7:$F$22)=1,OR(AND(R$190&gt;='Mapa de férias'!$E$29,R$190&lt;='Mapa de férias'!$F$29),AND(R$190&gt;='Mapa de férias'!$G$29,R$190&lt;='Mapa de férias'!$H$29),AND(R$190&gt;='Mapa de férias'!$I$29,R$190&lt;='Mapa de férias'!$J$29))),"F",""))</f>
        <v/>
      </c>
      <c r="S211" s="44">
        <f>IF(OR($B211="",S$190=""),"",IF(AND(NETWORKDAYS(S$190,S$190,'Feriados'!$F$7:$F$22)=1,OR(AND(S$190&gt;='Mapa de férias'!$E$29,S$190&lt;='Mapa de férias'!$F$29),AND(S$190&gt;='Mapa de férias'!$G$29,S$190&lt;='Mapa de férias'!$H$29),AND(S$190&gt;='Mapa de férias'!$I$29,S$190&lt;='Mapa de férias'!$J$29))),"F",""))</f>
        <v/>
      </c>
      <c r="T211" s="44">
        <f>IF(OR($B211="",T$190=""),"",IF(AND(NETWORKDAYS(T$190,T$190,'Feriados'!$F$7:$F$22)=1,OR(AND(T$190&gt;='Mapa de férias'!$E$29,T$190&lt;='Mapa de férias'!$F$29),AND(T$190&gt;='Mapa de férias'!$G$29,T$190&lt;='Mapa de férias'!$H$29),AND(T$190&gt;='Mapa de férias'!$I$29,T$190&lt;='Mapa de férias'!$J$29))),"F",""))</f>
        <v/>
      </c>
      <c r="U211" s="44">
        <f>IF(OR($B211="",U$190=""),"",IF(AND(NETWORKDAYS(U$190,U$190,'Feriados'!$F$7:$F$22)=1,OR(AND(U$190&gt;='Mapa de férias'!$E$29,U$190&lt;='Mapa de férias'!$F$29),AND(U$190&gt;='Mapa de férias'!$G$29,U$190&lt;='Mapa de férias'!$H$29),AND(U$190&gt;='Mapa de férias'!$I$29,U$190&lt;='Mapa de férias'!$J$29))),"F",""))</f>
        <v/>
      </c>
      <c r="V211" s="44">
        <f>IF(OR($B211="",V$190=""),"",IF(AND(NETWORKDAYS(V$190,V$190,'Feriados'!$F$7:$F$22)=1,OR(AND(V$190&gt;='Mapa de férias'!$E$29,V$190&lt;='Mapa de férias'!$F$29),AND(V$190&gt;='Mapa de férias'!$G$29,V$190&lt;='Mapa de férias'!$H$29),AND(V$190&gt;='Mapa de férias'!$I$29,V$190&lt;='Mapa de férias'!$J$29))),"F",""))</f>
        <v/>
      </c>
      <c r="W211" s="44">
        <f>IF(OR($B211="",W$190=""),"",IF(AND(NETWORKDAYS(W$190,W$190,'Feriados'!$F$7:$F$22)=1,OR(AND(W$190&gt;='Mapa de férias'!$E$29,W$190&lt;='Mapa de férias'!$F$29),AND(W$190&gt;='Mapa de férias'!$G$29,W$190&lt;='Mapa de férias'!$H$29),AND(W$190&gt;='Mapa de férias'!$I$29,W$190&lt;='Mapa de férias'!$J$29))),"F",""))</f>
        <v/>
      </c>
      <c r="X211" s="44">
        <f>IF(OR($B211="",X$190=""),"",IF(AND(NETWORKDAYS(X$190,X$190,'Feriados'!$F$7:$F$22)=1,OR(AND(X$190&gt;='Mapa de férias'!$E$29,X$190&lt;='Mapa de férias'!$F$29),AND(X$190&gt;='Mapa de férias'!$G$29,X$190&lt;='Mapa de férias'!$H$29),AND(X$190&gt;='Mapa de férias'!$I$29,X$190&lt;='Mapa de férias'!$J$29))),"F",""))</f>
        <v/>
      </c>
      <c r="Y211" s="44">
        <f>IF(OR($B211="",Y$190=""),"",IF(AND(NETWORKDAYS(Y$190,Y$190,'Feriados'!$F$7:$F$22)=1,OR(AND(Y$190&gt;='Mapa de férias'!$E$29,Y$190&lt;='Mapa de férias'!$F$29),AND(Y$190&gt;='Mapa de férias'!$G$29,Y$190&lt;='Mapa de férias'!$H$29),AND(Y$190&gt;='Mapa de férias'!$I$29,Y$190&lt;='Mapa de férias'!$J$29))),"F",""))</f>
        <v/>
      </c>
      <c r="Z211" s="44">
        <f>IF(OR($B211="",Z$190=""),"",IF(AND(NETWORKDAYS(Z$190,Z$190,'Feriados'!$F$7:$F$22)=1,OR(AND(Z$190&gt;='Mapa de férias'!$E$29,Z$190&lt;='Mapa de férias'!$F$29),AND(Z$190&gt;='Mapa de férias'!$G$29,Z$190&lt;='Mapa de férias'!$H$29),AND(Z$190&gt;='Mapa de férias'!$I$29,Z$190&lt;='Mapa de férias'!$J$29))),"F",""))</f>
        <v/>
      </c>
      <c r="AA211" s="44">
        <f>IF(OR($B211="",AA$190=""),"",IF(AND(NETWORKDAYS(AA$190,AA$190,'Feriados'!$F$7:$F$22)=1,OR(AND(AA$190&gt;='Mapa de férias'!$E$29,AA$190&lt;='Mapa de férias'!$F$29),AND(AA$190&gt;='Mapa de férias'!$G$29,AA$190&lt;='Mapa de férias'!$H$29),AND(AA$190&gt;='Mapa de férias'!$I$29,AA$190&lt;='Mapa de férias'!$J$29))),"F",""))</f>
        <v/>
      </c>
      <c r="AB211" s="44">
        <f>IF(OR($B211="",AB$190=""),"",IF(AND(NETWORKDAYS(AB$190,AB$190,'Feriados'!$F$7:$F$22)=1,OR(AND(AB$190&gt;='Mapa de férias'!$E$29,AB$190&lt;='Mapa de férias'!$F$29),AND(AB$190&gt;='Mapa de férias'!$G$29,AB$190&lt;='Mapa de férias'!$H$29),AND(AB$190&gt;='Mapa de férias'!$I$29,AB$190&lt;='Mapa de férias'!$J$29))),"F",""))</f>
        <v/>
      </c>
      <c r="AC211" s="44">
        <f>IF(OR($B211="",AC$190=""),"",IF(AND(NETWORKDAYS(AC$190,AC$190,'Feriados'!$F$7:$F$22)=1,OR(AND(AC$190&gt;='Mapa de férias'!$E$29,AC$190&lt;='Mapa de férias'!$F$29),AND(AC$190&gt;='Mapa de férias'!$G$29,AC$190&lt;='Mapa de férias'!$H$29),AND(AC$190&gt;='Mapa de férias'!$I$29,AC$190&lt;='Mapa de férias'!$J$29))),"F",""))</f>
        <v/>
      </c>
      <c r="AD211" s="44">
        <f>IF(OR($B211="",AD$190=""),"",IF(AND(NETWORKDAYS(AD$190,AD$190,'Feriados'!$F$7:$F$22)=1,OR(AND(AD$190&gt;='Mapa de férias'!$E$29,AD$190&lt;='Mapa de férias'!$F$29),AND(AD$190&gt;='Mapa de férias'!$G$29,AD$190&lt;='Mapa de férias'!$H$29),AND(AD$190&gt;='Mapa de férias'!$I$29,AD$190&lt;='Mapa de férias'!$J$29))),"F",""))</f>
        <v/>
      </c>
      <c r="AE211" s="44">
        <f>IF(OR($B211="",AE$190=""),"",IF(AND(NETWORKDAYS(AE$190,AE$190,'Feriados'!$F$7:$F$22)=1,OR(AND(AE$190&gt;='Mapa de férias'!$E$29,AE$190&lt;='Mapa de férias'!$F$29),AND(AE$190&gt;='Mapa de férias'!$G$29,AE$190&lt;='Mapa de férias'!$H$29),AND(AE$190&gt;='Mapa de férias'!$I$29,AE$190&lt;='Mapa de férias'!$J$29))),"F",""))</f>
        <v/>
      </c>
      <c r="AF211" s="44">
        <f>IF(OR($B211="",AF$190=""),"",IF(AND(NETWORKDAYS(AF$190,AF$190,'Feriados'!$F$7:$F$22)=1,OR(AND(AF$190&gt;='Mapa de férias'!$E$29,AF$190&lt;='Mapa de férias'!$F$29),AND(AF$190&gt;='Mapa de férias'!$G$29,AF$190&lt;='Mapa de férias'!$H$29),AND(AF$190&gt;='Mapa de férias'!$I$29,AF$190&lt;='Mapa de férias'!$J$29))),"F",""))</f>
        <v/>
      </c>
      <c r="AG211" s="44">
        <f>IF(OR($B211="",AG$190=""),"",IF(AND(NETWORKDAYS(AG$190,AG$190,'Feriados'!$F$7:$F$22)=1,OR(AND(AG$190&gt;='Mapa de férias'!$E$29,AG$190&lt;='Mapa de férias'!$F$29),AND(AG$190&gt;='Mapa de férias'!$G$29,AG$190&lt;='Mapa de férias'!$H$29),AND(AG$190&gt;='Mapa de férias'!$I$29,AG$190&lt;='Mapa de férias'!$J$29))),"F",""))</f>
        <v/>
      </c>
      <c r="AH211" s="45">
        <f>IF($B211="","",COUNTIF(C211:AG211,"F"))</f>
        <v/>
      </c>
    </row>
    <row r="212" ht="10" customHeight="1"/>
    <row r="213" ht="17" customHeight="1">
      <c r="A213" s="37">
        <f>DATE('Mapa de férias'!$C$6,10,1)</f>
        <v/>
      </c>
      <c r="C213" s="38">
        <f>IF(1&gt;DAY(DATE('Mapa de férias'!$C$6,10+1,0)),"",DATE('Mapa de férias'!$C$6,10,1))</f>
        <v/>
      </c>
      <c r="D213" s="38">
        <f>IF(2&gt;DAY(DATE('Mapa de férias'!$C$6,10+1,0)),"",DATE('Mapa de férias'!$C$6,10,2))</f>
        <v/>
      </c>
      <c r="E213" s="38">
        <f>IF(3&gt;DAY(DATE('Mapa de férias'!$C$6,10+1,0)),"",DATE('Mapa de férias'!$C$6,10,3))</f>
        <v/>
      </c>
      <c r="F213" s="38">
        <f>IF(4&gt;DAY(DATE('Mapa de férias'!$C$6,10+1,0)),"",DATE('Mapa de férias'!$C$6,10,4))</f>
        <v/>
      </c>
      <c r="G213" s="38">
        <f>IF(5&gt;DAY(DATE('Mapa de férias'!$C$6,10+1,0)),"",DATE('Mapa de férias'!$C$6,10,5))</f>
        <v/>
      </c>
      <c r="H213" s="38">
        <f>IF(6&gt;DAY(DATE('Mapa de férias'!$C$6,10+1,0)),"",DATE('Mapa de férias'!$C$6,10,6))</f>
        <v/>
      </c>
      <c r="I213" s="38">
        <f>IF(7&gt;DAY(DATE('Mapa de férias'!$C$6,10+1,0)),"",DATE('Mapa de férias'!$C$6,10,7))</f>
        <v/>
      </c>
      <c r="J213" s="38">
        <f>IF(8&gt;DAY(DATE('Mapa de férias'!$C$6,10+1,0)),"",DATE('Mapa de férias'!$C$6,10,8))</f>
        <v/>
      </c>
      <c r="K213" s="38">
        <f>IF(9&gt;DAY(DATE('Mapa de férias'!$C$6,10+1,0)),"",DATE('Mapa de férias'!$C$6,10,9))</f>
        <v/>
      </c>
      <c r="L213" s="38">
        <f>IF(10&gt;DAY(DATE('Mapa de férias'!$C$6,10+1,0)),"",DATE('Mapa de férias'!$C$6,10,10))</f>
        <v/>
      </c>
      <c r="M213" s="38">
        <f>IF(11&gt;DAY(DATE('Mapa de férias'!$C$6,10+1,0)),"",DATE('Mapa de férias'!$C$6,10,11))</f>
        <v/>
      </c>
      <c r="N213" s="38">
        <f>IF(12&gt;DAY(DATE('Mapa de férias'!$C$6,10+1,0)),"",DATE('Mapa de férias'!$C$6,10,12))</f>
        <v/>
      </c>
      <c r="O213" s="38">
        <f>IF(13&gt;DAY(DATE('Mapa de férias'!$C$6,10+1,0)),"",DATE('Mapa de férias'!$C$6,10,13))</f>
        <v/>
      </c>
      <c r="P213" s="38">
        <f>IF(14&gt;DAY(DATE('Mapa de férias'!$C$6,10+1,0)),"",DATE('Mapa de férias'!$C$6,10,14))</f>
        <v/>
      </c>
      <c r="Q213" s="38">
        <f>IF(15&gt;DAY(DATE('Mapa de férias'!$C$6,10+1,0)),"",DATE('Mapa de férias'!$C$6,10,15))</f>
        <v/>
      </c>
      <c r="R213" s="38">
        <f>IF(16&gt;DAY(DATE('Mapa de férias'!$C$6,10+1,0)),"",DATE('Mapa de férias'!$C$6,10,16))</f>
        <v/>
      </c>
      <c r="S213" s="38">
        <f>IF(17&gt;DAY(DATE('Mapa de férias'!$C$6,10+1,0)),"",DATE('Mapa de férias'!$C$6,10,17))</f>
        <v/>
      </c>
      <c r="T213" s="38">
        <f>IF(18&gt;DAY(DATE('Mapa de férias'!$C$6,10+1,0)),"",DATE('Mapa de férias'!$C$6,10,18))</f>
        <v/>
      </c>
      <c r="U213" s="38">
        <f>IF(19&gt;DAY(DATE('Mapa de férias'!$C$6,10+1,0)),"",DATE('Mapa de férias'!$C$6,10,19))</f>
        <v/>
      </c>
      <c r="V213" s="38">
        <f>IF(20&gt;DAY(DATE('Mapa de férias'!$C$6,10+1,0)),"",DATE('Mapa de férias'!$C$6,10,20))</f>
        <v/>
      </c>
      <c r="W213" s="38">
        <f>IF(21&gt;DAY(DATE('Mapa de férias'!$C$6,10+1,0)),"",DATE('Mapa de férias'!$C$6,10,21))</f>
        <v/>
      </c>
      <c r="X213" s="38">
        <f>IF(22&gt;DAY(DATE('Mapa de férias'!$C$6,10+1,0)),"",DATE('Mapa de férias'!$C$6,10,22))</f>
        <v/>
      </c>
      <c r="Y213" s="38">
        <f>IF(23&gt;DAY(DATE('Mapa de férias'!$C$6,10+1,0)),"",DATE('Mapa de férias'!$C$6,10,23))</f>
        <v/>
      </c>
      <c r="Z213" s="38">
        <f>IF(24&gt;DAY(DATE('Mapa de férias'!$C$6,10+1,0)),"",DATE('Mapa de férias'!$C$6,10,24))</f>
        <v/>
      </c>
      <c r="AA213" s="38">
        <f>IF(25&gt;DAY(DATE('Mapa de férias'!$C$6,10+1,0)),"",DATE('Mapa de férias'!$C$6,10,25))</f>
        <v/>
      </c>
      <c r="AB213" s="38">
        <f>IF(26&gt;DAY(DATE('Mapa de férias'!$C$6,10+1,0)),"",DATE('Mapa de férias'!$C$6,10,26))</f>
        <v/>
      </c>
      <c r="AC213" s="38">
        <f>IF(27&gt;DAY(DATE('Mapa de férias'!$C$6,10+1,0)),"",DATE('Mapa de férias'!$C$6,10,27))</f>
        <v/>
      </c>
      <c r="AD213" s="38">
        <f>IF(28&gt;DAY(DATE('Mapa de férias'!$C$6,10+1,0)),"",DATE('Mapa de férias'!$C$6,10,28))</f>
        <v/>
      </c>
      <c r="AE213" s="38">
        <f>IF(29&gt;DAY(DATE('Mapa de férias'!$C$6,10+1,0)),"",DATE('Mapa de férias'!$C$6,10,29))</f>
        <v/>
      </c>
      <c r="AF213" s="38">
        <f>IF(30&gt;DAY(DATE('Mapa de férias'!$C$6,10+1,0)),"",DATE('Mapa de férias'!$C$6,10,30))</f>
        <v/>
      </c>
      <c r="AG213" s="38">
        <f>IF(31&gt;DAY(DATE('Mapa de férias'!$C$6,10+1,0)),"",DATE('Mapa de férias'!$C$6,10,31))</f>
        <v/>
      </c>
      <c r="AH213" s="39" t="inlineStr">
        <is>
          <t>Dias</t>
        </is>
      </c>
    </row>
    <row r="214" ht="12" customHeight="1">
      <c r="C214" s="40">
        <f>IF(C213="","",C213)</f>
        <v/>
      </c>
      <c r="D214" s="40">
        <f>IF(D213="","",D213)</f>
        <v/>
      </c>
      <c r="E214" s="40">
        <f>IF(E213="","",E213)</f>
        <v/>
      </c>
      <c r="F214" s="40">
        <f>IF(F213="","",F213)</f>
        <v/>
      </c>
      <c r="G214" s="40">
        <f>IF(G213="","",G213)</f>
        <v/>
      </c>
      <c r="H214" s="40">
        <f>IF(H213="","",H213)</f>
        <v/>
      </c>
      <c r="I214" s="40">
        <f>IF(I213="","",I213)</f>
        <v/>
      </c>
      <c r="J214" s="40">
        <f>IF(J213="","",J213)</f>
        <v/>
      </c>
      <c r="K214" s="40">
        <f>IF(K213="","",K213)</f>
        <v/>
      </c>
      <c r="L214" s="40">
        <f>IF(L213="","",L213)</f>
        <v/>
      </c>
      <c r="M214" s="40">
        <f>IF(M213="","",M213)</f>
        <v/>
      </c>
      <c r="N214" s="40">
        <f>IF(N213="","",N213)</f>
        <v/>
      </c>
      <c r="O214" s="40">
        <f>IF(O213="","",O213)</f>
        <v/>
      </c>
      <c r="P214" s="40">
        <f>IF(P213="","",P213)</f>
        <v/>
      </c>
      <c r="Q214" s="40">
        <f>IF(Q213="","",Q213)</f>
        <v/>
      </c>
      <c r="R214" s="40">
        <f>IF(R213="","",R213)</f>
        <v/>
      </c>
      <c r="S214" s="40">
        <f>IF(S213="","",S213)</f>
        <v/>
      </c>
      <c r="T214" s="40">
        <f>IF(T213="","",T213)</f>
        <v/>
      </c>
      <c r="U214" s="40">
        <f>IF(U213="","",U213)</f>
        <v/>
      </c>
      <c r="V214" s="40">
        <f>IF(V213="","",V213)</f>
        <v/>
      </c>
      <c r="W214" s="40">
        <f>IF(W213="","",W213)</f>
        <v/>
      </c>
      <c r="X214" s="40">
        <f>IF(X213="","",X213)</f>
        <v/>
      </c>
      <c r="Y214" s="40">
        <f>IF(Y213="","",Y213)</f>
        <v/>
      </c>
      <c r="Z214" s="40">
        <f>IF(Z213="","",Z213)</f>
        <v/>
      </c>
      <c r="AA214" s="40">
        <f>IF(AA213="","",AA213)</f>
        <v/>
      </c>
      <c r="AB214" s="40">
        <f>IF(AB213="","",AB213)</f>
        <v/>
      </c>
      <c r="AC214" s="40">
        <f>IF(AC213="","",AC213)</f>
        <v/>
      </c>
      <c r="AD214" s="40">
        <f>IF(AD213="","",AD213)</f>
        <v/>
      </c>
      <c r="AE214" s="40">
        <f>IF(AE213="","",AE213)</f>
        <v/>
      </c>
      <c r="AF214" s="40">
        <f>IF(AF213="","",AF213)</f>
        <v/>
      </c>
      <c r="AG214" s="40">
        <f>IF(AG213="","",AG213)</f>
        <v/>
      </c>
      <c r="AH214" s="41" t="n"/>
    </row>
    <row r="215" ht="15" customHeight="1">
      <c r="A215" s="42" t="n">
        <v>1</v>
      </c>
      <c r="B215" s="43">
        <f>IF('Mapa de férias'!$B$10="","",'Mapa de férias'!$B$10)</f>
        <v/>
      </c>
      <c r="C215" s="44">
        <f>IF(OR($B215="",C$213=""),"",IF(AND(NETWORKDAYS(C$213,C$213,'Feriados'!$F$7:$F$22)=1,OR(AND(C$213&gt;='Mapa de férias'!$E$10,C$213&lt;='Mapa de férias'!$F$10),AND(C$213&gt;='Mapa de férias'!$G$10,C$213&lt;='Mapa de férias'!$H$10),AND(C$213&gt;='Mapa de férias'!$I$10,C$213&lt;='Mapa de férias'!$J$10))),"F",""))</f>
        <v/>
      </c>
      <c r="D215" s="44">
        <f>IF(OR($B215="",D$213=""),"",IF(AND(NETWORKDAYS(D$213,D$213,'Feriados'!$F$7:$F$22)=1,OR(AND(D$213&gt;='Mapa de férias'!$E$10,D$213&lt;='Mapa de férias'!$F$10),AND(D$213&gt;='Mapa de férias'!$G$10,D$213&lt;='Mapa de férias'!$H$10),AND(D$213&gt;='Mapa de férias'!$I$10,D$213&lt;='Mapa de férias'!$J$10))),"F",""))</f>
        <v/>
      </c>
      <c r="E215" s="44">
        <f>IF(OR($B215="",E$213=""),"",IF(AND(NETWORKDAYS(E$213,E$213,'Feriados'!$F$7:$F$22)=1,OR(AND(E$213&gt;='Mapa de férias'!$E$10,E$213&lt;='Mapa de férias'!$F$10),AND(E$213&gt;='Mapa de férias'!$G$10,E$213&lt;='Mapa de férias'!$H$10),AND(E$213&gt;='Mapa de férias'!$I$10,E$213&lt;='Mapa de férias'!$J$10))),"F",""))</f>
        <v/>
      </c>
      <c r="F215" s="44">
        <f>IF(OR($B215="",F$213=""),"",IF(AND(NETWORKDAYS(F$213,F$213,'Feriados'!$F$7:$F$22)=1,OR(AND(F$213&gt;='Mapa de férias'!$E$10,F$213&lt;='Mapa de férias'!$F$10),AND(F$213&gt;='Mapa de férias'!$G$10,F$213&lt;='Mapa de férias'!$H$10),AND(F$213&gt;='Mapa de férias'!$I$10,F$213&lt;='Mapa de férias'!$J$10))),"F",""))</f>
        <v/>
      </c>
      <c r="G215" s="44">
        <f>IF(OR($B215="",G$213=""),"",IF(AND(NETWORKDAYS(G$213,G$213,'Feriados'!$F$7:$F$22)=1,OR(AND(G$213&gt;='Mapa de férias'!$E$10,G$213&lt;='Mapa de férias'!$F$10),AND(G$213&gt;='Mapa de férias'!$G$10,G$213&lt;='Mapa de férias'!$H$10),AND(G$213&gt;='Mapa de férias'!$I$10,G$213&lt;='Mapa de férias'!$J$10))),"F",""))</f>
        <v/>
      </c>
      <c r="H215" s="44">
        <f>IF(OR($B215="",H$213=""),"",IF(AND(NETWORKDAYS(H$213,H$213,'Feriados'!$F$7:$F$22)=1,OR(AND(H$213&gt;='Mapa de férias'!$E$10,H$213&lt;='Mapa de férias'!$F$10),AND(H$213&gt;='Mapa de férias'!$G$10,H$213&lt;='Mapa de férias'!$H$10),AND(H$213&gt;='Mapa de férias'!$I$10,H$213&lt;='Mapa de férias'!$J$10))),"F",""))</f>
        <v/>
      </c>
      <c r="I215" s="44">
        <f>IF(OR($B215="",I$213=""),"",IF(AND(NETWORKDAYS(I$213,I$213,'Feriados'!$F$7:$F$22)=1,OR(AND(I$213&gt;='Mapa de férias'!$E$10,I$213&lt;='Mapa de férias'!$F$10),AND(I$213&gt;='Mapa de férias'!$G$10,I$213&lt;='Mapa de férias'!$H$10),AND(I$213&gt;='Mapa de férias'!$I$10,I$213&lt;='Mapa de férias'!$J$10))),"F",""))</f>
        <v/>
      </c>
      <c r="J215" s="44">
        <f>IF(OR($B215="",J$213=""),"",IF(AND(NETWORKDAYS(J$213,J$213,'Feriados'!$F$7:$F$22)=1,OR(AND(J$213&gt;='Mapa de férias'!$E$10,J$213&lt;='Mapa de férias'!$F$10),AND(J$213&gt;='Mapa de férias'!$G$10,J$213&lt;='Mapa de férias'!$H$10),AND(J$213&gt;='Mapa de férias'!$I$10,J$213&lt;='Mapa de férias'!$J$10))),"F",""))</f>
        <v/>
      </c>
      <c r="K215" s="44">
        <f>IF(OR($B215="",K$213=""),"",IF(AND(NETWORKDAYS(K$213,K$213,'Feriados'!$F$7:$F$22)=1,OR(AND(K$213&gt;='Mapa de férias'!$E$10,K$213&lt;='Mapa de férias'!$F$10),AND(K$213&gt;='Mapa de férias'!$G$10,K$213&lt;='Mapa de férias'!$H$10),AND(K$213&gt;='Mapa de férias'!$I$10,K$213&lt;='Mapa de férias'!$J$10))),"F",""))</f>
        <v/>
      </c>
      <c r="L215" s="44">
        <f>IF(OR($B215="",L$213=""),"",IF(AND(NETWORKDAYS(L$213,L$213,'Feriados'!$F$7:$F$22)=1,OR(AND(L$213&gt;='Mapa de férias'!$E$10,L$213&lt;='Mapa de férias'!$F$10),AND(L$213&gt;='Mapa de férias'!$G$10,L$213&lt;='Mapa de férias'!$H$10),AND(L$213&gt;='Mapa de férias'!$I$10,L$213&lt;='Mapa de férias'!$J$10))),"F",""))</f>
        <v/>
      </c>
      <c r="M215" s="44">
        <f>IF(OR($B215="",M$213=""),"",IF(AND(NETWORKDAYS(M$213,M$213,'Feriados'!$F$7:$F$22)=1,OR(AND(M$213&gt;='Mapa de férias'!$E$10,M$213&lt;='Mapa de férias'!$F$10),AND(M$213&gt;='Mapa de férias'!$G$10,M$213&lt;='Mapa de férias'!$H$10),AND(M$213&gt;='Mapa de férias'!$I$10,M$213&lt;='Mapa de férias'!$J$10))),"F",""))</f>
        <v/>
      </c>
      <c r="N215" s="44">
        <f>IF(OR($B215="",N$213=""),"",IF(AND(NETWORKDAYS(N$213,N$213,'Feriados'!$F$7:$F$22)=1,OR(AND(N$213&gt;='Mapa de férias'!$E$10,N$213&lt;='Mapa de férias'!$F$10),AND(N$213&gt;='Mapa de férias'!$G$10,N$213&lt;='Mapa de férias'!$H$10),AND(N$213&gt;='Mapa de férias'!$I$10,N$213&lt;='Mapa de férias'!$J$10))),"F",""))</f>
        <v/>
      </c>
      <c r="O215" s="44">
        <f>IF(OR($B215="",O$213=""),"",IF(AND(NETWORKDAYS(O$213,O$213,'Feriados'!$F$7:$F$22)=1,OR(AND(O$213&gt;='Mapa de férias'!$E$10,O$213&lt;='Mapa de férias'!$F$10),AND(O$213&gt;='Mapa de férias'!$G$10,O$213&lt;='Mapa de férias'!$H$10),AND(O$213&gt;='Mapa de férias'!$I$10,O$213&lt;='Mapa de férias'!$J$10))),"F",""))</f>
        <v/>
      </c>
      <c r="P215" s="44">
        <f>IF(OR($B215="",P$213=""),"",IF(AND(NETWORKDAYS(P$213,P$213,'Feriados'!$F$7:$F$22)=1,OR(AND(P$213&gt;='Mapa de férias'!$E$10,P$213&lt;='Mapa de férias'!$F$10),AND(P$213&gt;='Mapa de férias'!$G$10,P$213&lt;='Mapa de férias'!$H$10),AND(P$213&gt;='Mapa de férias'!$I$10,P$213&lt;='Mapa de férias'!$J$10))),"F",""))</f>
        <v/>
      </c>
      <c r="Q215" s="44">
        <f>IF(OR($B215="",Q$213=""),"",IF(AND(NETWORKDAYS(Q$213,Q$213,'Feriados'!$F$7:$F$22)=1,OR(AND(Q$213&gt;='Mapa de férias'!$E$10,Q$213&lt;='Mapa de férias'!$F$10),AND(Q$213&gt;='Mapa de férias'!$G$10,Q$213&lt;='Mapa de férias'!$H$10),AND(Q$213&gt;='Mapa de férias'!$I$10,Q$213&lt;='Mapa de férias'!$J$10))),"F",""))</f>
        <v/>
      </c>
      <c r="R215" s="44">
        <f>IF(OR($B215="",R$213=""),"",IF(AND(NETWORKDAYS(R$213,R$213,'Feriados'!$F$7:$F$22)=1,OR(AND(R$213&gt;='Mapa de férias'!$E$10,R$213&lt;='Mapa de férias'!$F$10),AND(R$213&gt;='Mapa de férias'!$G$10,R$213&lt;='Mapa de férias'!$H$10),AND(R$213&gt;='Mapa de férias'!$I$10,R$213&lt;='Mapa de férias'!$J$10))),"F",""))</f>
        <v/>
      </c>
      <c r="S215" s="44">
        <f>IF(OR($B215="",S$213=""),"",IF(AND(NETWORKDAYS(S$213,S$213,'Feriados'!$F$7:$F$22)=1,OR(AND(S$213&gt;='Mapa de férias'!$E$10,S$213&lt;='Mapa de férias'!$F$10),AND(S$213&gt;='Mapa de férias'!$G$10,S$213&lt;='Mapa de férias'!$H$10),AND(S$213&gt;='Mapa de férias'!$I$10,S$213&lt;='Mapa de férias'!$J$10))),"F",""))</f>
        <v/>
      </c>
      <c r="T215" s="44">
        <f>IF(OR($B215="",T$213=""),"",IF(AND(NETWORKDAYS(T$213,T$213,'Feriados'!$F$7:$F$22)=1,OR(AND(T$213&gt;='Mapa de férias'!$E$10,T$213&lt;='Mapa de férias'!$F$10),AND(T$213&gt;='Mapa de férias'!$G$10,T$213&lt;='Mapa de férias'!$H$10),AND(T$213&gt;='Mapa de férias'!$I$10,T$213&lt;='Mapa de férias'!$J$10))),"F",""))</f>
        <v/>
      </c>
      <c r="U215" s="44">
        <f>IF(OR($B215="",U$213=""),"",IF(AND(NETWORKDAYS(U$213,U$213,'Feriados'!$F$7:$F$22)=1,OR(AND(U$213&gt;='Mapa de férias'!$E$10,U$213&lt;='Mapa de férias'!$F$10),AND(U$213&gt;='Mapa de férias'!$G$10,U$213&lt;='Mapa de férias'!$H$10),AND(U$213&gt;='Mapa de férias'!$I$10,U$213&lt;='Mapa de férias'!$J$10))),"F",""))</f>
        <v/>
      </c>
      <c r="V215" s="44">
        <f>IF(OR($B215="",V$213=""),"",IF(AND(NETWORKDAYS(V$213,V$213,'Feriados'!$F$7:$F$22)=1,OR(AND(V$213&gt;='Mapa de férias'!$E$10,V$213&lt;='Mapa de férias'!$F$10),AND(V$213&gt;='Mapa de férias'!$G$10,V$213&lt;='Mapa de férias'!$H$10),AND(V$213&gt;='Mapa de férias'!$I$10,V$213&lt;='Mapa de férias'!$J$10))),"F",""))</f>
        <v/>
      </c>
      <c r="W215" s="44">
        <f>IF(OR($B215="",W$213=""),"",IF(AND(NETWORKDAYS(W$213,W$213,'Feriados'!$F$7:$F$22)=1,OR(AND(W$213&gt;='Mapa de férias'!$E$10,W$213&lt;='Mapa de férias'!$F$10),AND(W$213&gt;='Mapa de férias'!$G$10,W$213&lt;='Mapa de férias'!$H$10),AND(W$213&gt;='Mapa de férias'!$I$10,W$213&lt;='Mapa de férias'!$J$10))),"F",""))</f>
        <v/>
      </c>
      <c r="X215" s="44">
        <f>IF(OR($B215="",X$213=""),"",IF(AND(NETWORKDAYS(X$213,X$213,'Feriados'!$F$7:$F$22)=1,OR(AND(X$213&gt;='Mapa de férias'!$E$10,X$213&lt;='Mapa de férias'!$F$10),AND(X$213&gt;='Mapa de férias'!$G$10,X$213&lt;='Mapa de férias'!$H$10),AND(X$213&gt;='Mapa de férias'!$I$10,X$213&lt;='Mapa de férias'!$J$10))),"F",""))</f>
        <v/>
      </c>
      <c r="Y215" s="44">
        <f>IF(OR($B215="",Y$213=""),"",IF(AND(NETWORKDAYS(Y$213,Y$213,'Feriados'!$F$7:$F$22)=1,OR(AND(Y$213&gt;='Mapa de férias'!$E$10,Y$213&lt;='Mapa de férias'!$F$10),AND(Y$213&gt;='Mapa de férias'!$G$10,Y$213&lt;='Mapa de férias'!$H$10),AND(Y$213&gt;='Mapa de férias'!$I$10,Y$213&lt;='Mapa de férias'!$J$10))),"F",""))</f>
        <v/>
      </c>
      <c r="Z215" s="44">
        <f>IF(OR($B215="",Z$213=""),"",IF(AND(NETWORKDAYS(Z$213,Z$213,'Feriados'!$F$7:$F$22)=1,OR(AND(Z$213&gt;='Mapa de férias'!$E$10,Z$213&lt;='Mapa de férias'!$F$10),AND(Z$213&gt;='Mapa de férias'!$G$10,Z$213&lt;='Mapa de férias'!$H$10),AND(Z$213&gt;='Mapa de férias'!$I$10,Z$213&lt;='Mapa de férias'!$J$10))),"F",""))</f>
        <v/>
      </c>
      <c r="AA215" s="44">
        <f>IF(OR($B215="",AA$213=""),"",IF(AND(NETWORKDAYS(AA$213,AA$213,'Feriados'!$F$7:$F$22)=1,OR(AND(AA$213&gt;='Mapa de férias'!$E$10,AA$213&lt;='Mapa de férias'!$F$10),AND(AA$213&gt;='Mapa de férias'!$G$10,AA$213&lt;='Mapa de férias'!$H$10),AND(AA$213&gt;='Mapa de férias'!$I$10,AA$213&lt;='Mapa de férias'!$J$10))),"F",""))</f>
        <v/>
      </c>
      <c r="AB215" s="44">
        <f>IF(OR($B215="",AB$213=""),"",IF(AND(NETWORKDAYS(AB$213,AB$213,'Feriados'!$F$7:$F$22)=1,OR(AND(AB$213&gt;='Mapa de férias'!$E$10,AB$213&lt;='Mapa de férias'!$F$10),AND(AB$213&gt;='Mapa de férias'!$G$10,AB$213&lt;='Mapa de férias'!$H$10),AND(AB$213&gt;='Mapa de férias'!$I$10,AB$213&lt;='Mapa de férias'!$J$10))),"F",""))</f>
        <v/>
      </c>
      <c r="AC215" s="44">
        <f>IF(OR($B215="",AC$213=""),"",IF(AND(NETWORKDAYS(AC$213,AC$213,'Feriados'!$F$7:$F$22)=1,OR(AND(AC$213&gt;='Mapa de férias'!$E$10,AC$213&lt;='Mapa de férias'!$F$10),AND(AC$213&gt;='Mapa de férias'!$G$10,AC$213&lt;='Mapa de férias'!$H$10),AND(AC$213&gt;='Mapa de férias'!$I$10,AC$213&lt;='Mapa de férias'!$J$10))),"F",""))</f>
        <v/>
      </c>
      <c r="AD215" s="44">
        <f>IF(OR($B215="",AD$213=""),"",IF(AND(NETWORKDAYS(AD$213,AD$213,'Feriados'!$F$7:$F$22)=1,OR(AND(AD$213&gt;='Mapa de férias'!$E$10,AD$213&lt;='Mapa de férias'!$F$10),AND(AD$213&gt;='Mapa de férias'!$G$10,AD$213&lt;='Mapa de férias'!$H$10),AND(AD$213&gt;='Mapa de férias'!$I$10,AD$213&lt;='Mapa de férias'!$J$10))),"F",""))</f>
        <v/>
      </c>
      <c r="AE215" s="44">
        <f>IF(OR($B215="",AE$213=""),"",IF(AND(NETWORKDAYS(AE$213,AE$213,'Feriados'!$F$7:$F$22)=1,OR(AND(AE$213&gt;='Mapa de férias'!$E$10,AE$213&lt;='Mapa de férias'!$F$10),AND(AE$213&gt;='Mapa de férias'!$G$10,AE$213&lt;='Mapa de férias'!$H$10),AND(AE$213&gt;='Mapa de férias'!$I$10,AE$213&lt;='Mapa de férias'!$J$10))),"F",""))</f>
        <v/>
      </c>
      <c r="AF215" s="44">
        <f>IF(OR($B215="",AF$213=""),"",IF(AND(NETWORKDAYS(AF$213,AF$213,'Feriados'!$F$7:$F$22)=1,OR(AND(AF$213&gt;='Mapa de férias'!$E$10,AF$213&lt;='Mapa de férias'!$F$10),AND(AF$213&gt;='Mapa de férias'!$G$10,AF$213&lt;='Mapa de férias'!$H$10),AND(AF$213&gt;='Mapa de férias'!$I$10,AF$213&lt;='Mapa de férias'!$J$10))),"F",""))</f>
        <v/>
      </c>
      <c r="AG215" s="44">
        <f>IF(OR($B215="",AG$213=""),"",IF(AND(NETWORKDAYS(AG$213,AG$213,'Feriados'!$F$7:$F$22)=1,OR(AND(AG$213&gt;='Mapa de férias'!$E$10,AG$213&lt;='Mapa de férias'!$F$10),AND(AG$213&gt;='Mapa de férias'!$G$10,AG$213&lt;='Mapa de férias'!$H$10),AND(AG$213&gt;='Mapa de férias'!$I$10,AG$213&lt;='Mapa de férias'!$J$10))),"F",""))</f>
        <v/>
      </c>
      <c r="AH215" s="45">
        <f>IF($B215="","",COUNTIF(C215:AG215,"F"))</f>
        <v/>
      </c>
    </row>
    <row r="216" ht="15" customHeight="1">
      <c r="A216" s="42" t="n">
        <v>2</v>
      </c>
      <c r="B216" s="43">
        <f>IF('Mapa de férias'!$B$11="","",'Mapa de férias'!$B$11)</f>
        <v/>
      </c>
      <c r="C216" s="44">
        <f>IF(OR($B216="",C$213=""),"",IF(AND(NETWORKDAYS(C$213,C$213,'Feriados'!$F$7:$F$22)=1,OR(AND(C$213&gt;='Mapa de férias'!$E$11,C$213&lt;='Mapa de férias'!$F$11),AND(C$213&gt;='Mapa de férias'!$G$11,C$213&lt;='Mapa de férias'!$H$11),AND(C$213&gt;='Mapa de férias'!$I$11,C$213&lt;='Mapa de férias'!$J$11))),"F",""))</f>
        <v/>
      </c>
      <c r="D216" s="44">
        <f>IF(OR($B216="",D$213=""),"",IF(AND(NETWORKDAYS(D$213,D$213,'Feriados'!$F$7:$F$22)=1,OR(AND(D$213&gt;='Mapa de férias'!$E$11,D$213&lt;='Mapa de férias'!$F$11),AND(D$213&gt;='Mapa de férias'!$G$11,D$213&lt;='Mapa de férias'!$H$11),AND(D$213&gt;='Mapa de férias'!$I$11,D$213&lt;='Mapa de férias'!$J$11))),"F",""))</f>
        <v/>
      </c>
      <c r="E216" s="44">
        <f>IF(OR($B216="",E$213=""),"",IF(AND(NETWORKDAYS(E$213,E$213,'Feriados'!$F$7:$F$22)=1,OR(AND(E$213&gt;='Mapa de férias'!$E$11,E$213&lt;='Mapa de férias'!$F$11),AND(E$213&gt;='Mapa de férias'!$G$11,E$213&lt;='Mapa de férias'!$H$11),AND(E$213&gt;='Mapa de férias'!$I$11,E$213&lt;='Mapa de férias'!$J$11))),"F",""))</f>
        <v/>
      </c>
      <c r="F216" s="44">
        <f>IF(OR($B216="",F$213=""),"",IF(AND(NETWORKDAYS(F$213,F$213,'Feriados'!$F$7:$F$22)=1,OR(AND(F$213&gt;='Mapa de férias'!$E$11,F$213&lt;='Mapa de férias'!$F$11),AND(F$213&gt;='Mapa de férias'!$G$11,F$213&lt;='Mapa de férias'!$H$11),AND(F$213&gt;='Mapa de férias'!$I$11,F$213&lt;='Mapa de férias'!$J$11))),"F",""))</f>
        <v/>
      </c>
      <c r="G216" s="44">
        <f>IF(OR($B216="",G$213=""),"",IF(AND(NETWORKDAYS(G$213,G$213,'Feriados'!$F$7:$F$22)=1,OR(AND(G$213&gt;='Mapa de férias'!$E$11,G$213&lt;='Mapa de férias'!$F$11),AND(G$213&gt;='Mapa de férias'!$G$11,G$213&lt;='Mapa de férias'!$H$11),AND(G$213&gt;='Mapa de férias'!$I$11,G$213&lt;='Mapa de férias'!$J$11))),"F",""))</f>
        <v/>
      </c>
      <c r="H216" s="44">
        <f>IF(OR($B216="",H$213=""),"",IF(AND(NETWORKDAYS(H$213,H$213,'Feriados'!$F$7:$F$22)=1,OR(AND(H$213&gt;='Mapa de férias'!$E$11,H$213&lt;='Mapa de férias'!$F$11),AND(H$213&gt;='Mapa de férias'!$G$11,H$213&lt;='Mapa de férias'!$H$11),AND(H$213&gt;='Mapa de férias'!$I$11,H$213&lt;='Mapa de férias'!$J$11))),"F",""))</f>
        <v/>
      </c>
      <c r="I216" s="44">
        <f>IF(OR($B216="",I$213=""),"",IF(AND(NETWORKDAYS(I$213,I$213,'Feriados'!$F$7:$F$22)=1,OR(AND(I$213&gt;='Mapa de férias'!$E$11,I$213&lt;='Mapa de férias'!$F$11),AND(I$213&gt;='Mapa de férias'!$G$11,I$213&lt;='Mapa de férias'!$H$11),AND(I$213&gt;='Mapa de férias'!$I$11,I$213&lt;='Mapa de férias'!$J$11))),"F",""))</f>
        <v/>
      </c>
      <c r="J216" s="44">
        <f>IF(OR($B216="",J$213=""),"",IF(AND(NETWORKDAYS(J$213,J$213,'Feriados'!$F$7:$F$22)=1,OR(AND(J$213&gt;='Mapa de férias'!$E$11,J$213&lt;='Mapa de férias'!$F$11),AND(J$213&gt;='Mapa de férias'!$G$11,J$213&lt;='Mapa de férias'!$H$11),AND(J$213&gt;='Mapa de férias'!$I$11,J$213&lt;='Mapa de férias'!$J$11))),"F",""))</f>
        <v/>
      </c>
      <c r="K216" s="44">
        <f>IF(OR($B216="",K$213=""),"",IF(AND(NETWORKDAYS(K$213,K$213,'Feriados'!$F$7:$F$22)=1,OR(AND(K$213&gt;='Mapa de férias'!$E$11,K$213&lt;='Mapa de férias'!$F$11),AND(K$213&gt;='Mapa de férias'!$G$11,K$213&lt;='Mapa de férias'!$H$11),AND(K$213&gt;='Mapa de férias'!$I$11,K$213&lt;='Mapa de férias'!$J$11))),"F",""))</f>
        <v/>
      </c>
      <c r="L216" s="44">
        <f>IF(OR($B216="",L$213=""),"",IF(AND(NETWORKDAYS(L$213,L$213,'Feriados'!$F$7:$F$22)=1,OR(AND(L$213&gt;='Mapa de férias'!$E$11,L$213&lt;='Mapa de férias'!$F$11),AND(L$213&gt;='Mapa de férias'!$G$11,L$213&lt;='Mapa de férias'!$H$11),AND(L$213&gt;='Mapa de férias'!$I$11,L$213&lt;='Mapa de férias'!$J$11))),"F",""))</f>
        <v/>
      </c>
      <c r="M216" s="44">
        <f>IF(OR($B216="",M$213=""),"",IF(AND(NETWORKDAYS(M$213,M$213,'Feriados'!$F$7:$F$22)=1,OR(AND(M$213&gt;='Mapa de férias'!$E$11,M$213&lt;='Mapa de férias'!$F$11),AND(M$213&gt;='Mapa de férias'!$G$11,M$213&lt;='Mapa de férias'!$H$11),AND(M$213&gt;='Mapa de férias'!$I$11,M$213&lt;='Mapa de férias'!$J$11))),"F",""))</f>
        <v/>
      </c>
      <c r="N216" s="44">
        <f>IF(OR($B216="",N$213=""),"",IF(AND(NETWORKDAYS(N$213,N$213,'Feriados'!$F$7:$F$22)=1,OR(AND(N$213&gt;='Mapa de férias'!$E$11,N$213&lt;='Mapa de férias'!$F$11),AND(N$213&gt;='Mapa de férias'!$G$11,N$213&lt;='Mapa de férias'!$H$11),AND(N$213&gt;='Mapa de férias'!$I$11,N$213&lt;='Mapa de férias'!$J$11))),"F",""))</f>
        <v/>
      </c>
      <c r="O216" s="44">
        <f>IF(OR($B216="",O$213=""),"",IF(AND(NETWORKDAYS(O$213,O$213,'Feriados'!$F$7:$F$22)=1,OR(AND(O$213&gt;='Mapa de férias'!$E$11,O$213&lt;='Mapa de férias'!$F$11),AND(O$213&gt;='Mapa de férias'!$G$11,O$213&lt;='Mapa de férias'!$H$11),AND(O$213&gt;='Mapa de férias'!$I$11,O$213&lt;='Mapa de férias'!$J$11))),"F",""))</f>
        <v/>
      </c>
      <c r="P216" s="44">
        <f>IF(OR($B216="",P$213=""),"",IF(AND(NETWORKDAYS(P$213,P$213,'Feriados'!$F$7:$F$22)=1,OR(AND(P$213&gt;='Mapa de férias'!$E$11,P$213&lt;='Mapa de férias'!$F$11),AND(P$213&gt;='Mapa de férias'!$G$11,P$213&lt;='Mapa de férias'!$H$11),AND(P$213&gt;='Mapa de férias'!$I$11,P$213&lt;='Mapa de férias'!$J$11))),"F",""))</f>
        <v/>
      </c>
      <c r="Q216" s="44">
        <f>IF(OR($B216="",Q$213=""),"",IF(AND(NETWORKDAYS(Q$213,Q$213,'Feriados'!$F$7:$F$22)=1,OR(AND(Q$213&gt;='Mapa de férias'!$E$11,Q$213&lt;='Mapa de férias'!$F$11),AND(Q$213&gt;='Mapa de férias'!$G$11,Q$213&lt;='Mapa de férias'!$H$11),AND(Q$213&gt;='Mapa de férias'!$I$11,Q$213&lt;='Mapa de férias'!$J$11))),"F",""))</f>
        <v/>
      </c>
      <c r="R216" s="44">
        <f>IF(OR($B216="",R$213=""),"",IF(AND(NETWORKDAYS(R$213,R$213,'Feriados'!$F$7:$F$22)=1,OR(AND(R$213&gt;='Mapa de férias'!$E$11,R$213&lt;='Mapa de férias'!$F$11),AND(R$213&gt;='Mapa de férias'!$G$11,R$213&lt;='Mapa de férias'!$H$11),AND(R$213&gt;='Mapa de férias'!$I$11,R$213&lt;='Mapa de férias'!$J$11))),"F",""))</f>
        <v/>
      </c>
      <c r="S216" s="44">
        <f>IF(OR($B216="",S$213=""),"",IF(AND(NETWORKDAYS(S$213,S$213,'Feriados'!$F$7:$F$22)=1,OR(AND(S$213&gt;='Mapa de férias'!$E$11,S$213&lt;='Mapa de férias'!$F$11),AND(S$213&gt;='Mapa de férias'!$G$11,S$213&lt;='Mapa de férias'!$H$11),AND(S$213&gt;='Mapa de férias'!$I$11,S$213&lt;='Mapa de férias'!$J$11))),"F",""))</f>
        <v/>
      </c>
      <c r="T216" s="44">
        <f>IF(OR($B216="",T$213=""),"",IF(AND(NETWORKDAYS(T$213,T$213,'Feriados'!$F$7:$F$22)=1,OR(AND(T$213&gt;='Mapa de férias'!$E$11,T$213&lt;='Mapa de férias'!$F$11),AND(T$213&gt;='Mapa de férias'!$G$11,T$213&lt;='Mapa de férias'!$H$11),AND(T$213&gt;='Mapa de férias'!$I$11,T$213&lt;='Mapa de férias'!$J$11))),"F",""))</f>
        <v/>
      </c>
      <c r="U216" s="44">
        <f>IF(OR($B216="",U$213=""),"",IF(AND(NETWORKDAYS(U$213,U$213,'Feriados'!$F$7:$F$22)=1,OR(AND(U$213&gt;='Mapa de férias'!$E$11,U$213&lt;='Mapa de férias'!$F$11),AND(U$213&gt;='Mapa de férias'!$G$11,U$213&lt;='Mapa de férias'!$H$11),AND(U$213&gt;='Mapa de férias'!$I$11,U$213&lt;='Mapa de férias'!$J$11))),"F",""))</f>
        <v/>
      </c>
      <c r="V216" s="44">
        <f>IF(OR($B216="",V$213=""),"",IF(AND(NETWORKDAYS(V$213,V$213,'Feriados'!$F$7:$F$22)=1,OR(AND(V$213&gt;='Mapa de férias'!$E$11,V$213&lt;='Mapa de férias'!$F$11),AND(V$213&gt;='Mapa de férias'!$G$11,V$213&lt;='Mapa de férias'!$H$11),AND(V$213&gt;='Mapa de férias'!$I$11,V$213&lt;='Mapa de férias'!$J$11))),"F",""))</f>
        <v/>
      </c>
      <c r="W216" s="44">
        <f>IF(OR($B216="",W$213=""),"",IF(AND(NETWORKDAYS(W$213,W$213,'Feriados'!$F$7:$F$22)=1,OR(AND(W$213&gt;='Mapa de férias'!$E$11,W$213&lt;='Mapa de férias'!$F$11),AND(W$213&gt;='Mapa de férias'!$G$11,W$213&lt;='Mapa de férias'!$H$11),AND(W$213&gt;='Mapa de férias'!$I$11,W$213&lt;='Mapa de férias'!$J$11))),"F",""))</f>
        <v/>
      </c>
      <c r="X216" s="44">
        <f>IF(OR($B216="",X$213=""),"",IF(AND(NETWORKDAYS(X$213,X$213,'Feriados'!$F$7:$F$22)=1,OR(AND(X$213&gt;='Mapa de férias'!$E$11,X$213&lt;='Mapa de férias'!$F$11),AND(X$213&gt;='Mapa de férias'!$G$11,X$213&lt;='Mapa de férias'!$H$11),AND(X$213&gt;='Mapa de férias'!$I$11,X$213&lt;='Mapa de férias'!$J$11))),"F",""))</f>
        <v/>
      </c>
      <c r="Y216" s="44">
        <f>IF(OR($B216="",Y$213=""),"",IF(AND(NETWORKDAYS(Y$213,Y$213,'Feriados'!$F$7:$F$22)=1,OR(AND(Y$213&gt;='Mapa de férias'!$E$11,Y$213&lt;='Mapa de férias'!$F$11),AND(Y$213&gt;='Mapa de férias'!$G$11,Y$213&lt;='Mapa de férias'!$H$11),AND(Y$213&gt;='Mapa de férias'!$I$11,Y$213&lt;='Mapa de férias'!$J$11))),"F",""))</f>
        <v/>
      </c>
      <c r="Z216" s="44">
        <f>IF(OR($B216="",Z$213=""),"",IF(AND(NETWORKDAYS(Z$213,Z$213,'Feriados'!$F$7:$F$22)=1,OR(AND(Z$213&gt;='Mapa de férias'!$E$11,Z$213&lt;='Mapa de férias'!$F$11),AND(Z$213&gt;='Mapa de férias'!$G$11,Z$213&lt;='Mapa de férias'!$H$11),AND(Z$213&gt;='Mapa de férias'!$I$11,Z$213&lt;='Mapa de férias'!$J$11))),"F",""))</f>
        <v/>
      </c>
      <c r="AA216" s="44">
        <f>IF(OR($B216="",AA$213=""),"",IF(AND(NETWORKDAYS(AA$213,AA$213,'Feriados'!$F$7:$F$22)=1,OR(AND(AA$213&gt;='Mapa de férias'!$E$11,AA$213&lt;='Mapa de férias'!$F$11),AND(AA$213&gt;='Mapa de férias'!$G$11,AA$213&lt;='Mapa de férias'!$H$11),AND(AA$213&gt;='Mapa de férias'!$I$11,AA$213&lt;='Mapa de férias'!$J$11))),"F",""))</f>
        <v/>
      </c>
      <c r="AB216" s="44">
        <f>IF(OR($B216="",AB$213=""),"",IF(AND(NETWORKDAYS(AB$213,AB$213,'Feriados'!$F$7:$F$22)=1,OR(AND(AB$213&gt;='Mapa de férias'!$E$11,AB$213&lt;='Mapa de férias'!$F$11),AND(AB$213&gt;='Mapa de férias'!$G$11,AB$213&lt;='Mapa de férias'!$H$11),AND(AB$213&gt;='Mapa de férias'!$I$11,AB$213&lt;='Mapa de férias'!$J$11))),"F",""))</f>
        <v/>
      </c>
      <c r="AC216" s="44">
        <f>IF(OR($B216="",AC$213=""),"",IF(AND(NETWORKDAYS(AC$213,AC$213,'Feriados'!$F$7:$F$22)=1,OR(AND(AC$213&gt;='Mapa de férias'!$E$11,AC$213&lt;='Mapa de férias'!$F$11),AND(AC$213&gt;='Mapa de férias'!$G$11,AC$213&lt;='Mapa de férias'!$H$11),AND(AC$213&gt;='Mapa de férias'!$I$11,AC$213&lt;='Mapa de férias'!$J$11))),"F",""))</f>
        <v/>
      </c>
      <c r="AD216" s="44">
        <f>IF(OR($B216="",AD$213=""),"",IF(AND(NETWORKDAYS(AD$213,AD$213,'Feriados'!$F$7:$F$22)=1,OR(AND(AD$213&gt;='Mapa de férias'!$E$11,AD$213&lt;='Mapa de férias'!$F$11),AND(AD$213&gt;='Mapa de férias'!$G$11,AD$213&lt;='Mapa de férias'!$H$11),AND(AD$213&gt;='Mapa de férias'!$I$11,AD$213&lt;='Mapa de férias'!$J$11))),"F",""))</f>
        <v/>
      </c>
      <c r="AE216" s="44">
        <f>IF(OR($B216="",AE$213=""),"",IF(AND(NETWORKDAYS(AE$213,AE$213,'Feriados'!$F$7:$F$22)=1,OR(AND(AE$213&gt;='Mapa de férias'!$E$11,AE$213&lt;='Mapa de férias'!$F$11),AND(AE$213&gt;='Mapa de férias'!$G$11,AE$213&lt;='Mapa de férias'!$H$11),AND(AE$213&gt;='Mapa de férias'!$I$11,AE$213&lt;='Mapa de férias'!$J$11))),"F",""))</f>
        <v/>
      </c>
      <c r="AF216" s="44">
        <f>IF(OR($B216="",AF$213=""),"",IF(AND(NETWORKDAYS(AF$213,AF$213,'Feriados'!$F$7:$F$22)=1,OR(AND(AF$213&gt;='Mapa de férias'!$E$11,AF$213&lt;='Mapa de férias'!$F$11),AND(AF$213&gt;='Mapa de férias'!$G$11,AF$213&lt;='Mapa de férias'!$H$11),AND(AF$213&gt;='Mapa de férias'!$I$11,AF$213&lt;='Mapa de férias'!$J$11))),"F",""))</f>
        <v/>
      </c>
      <c r="AG216" s="44">
        <f>IF(OR($B216="",AG$213=""),"",IF(AND(NETWORKDAYS(AG$213,AG$213,'Feriados'!$F$7:$F$22)=1,OR(AND(AG$213&gt;='Mapa de férias'!$E$11,AG$213&lt;='Mapa de férias'!$F$11),AND(AG$213&gt;='Mapa de férias'!$G$11,AG$213&lt;='Mapa de férias'!$H$11),AND(AG$213&gt;='Mapa de férias'!$I$11,AG$213&lt;='Mapa de férias'!$J$11))),"F",""))</f>
        <v/>
      </c>
      <c r="AH216" s="45">
        <f>IF($B216="","",COUNTIF(C216:AG216,"F"))</f>
        <v/>
      </c>
    </row>
    <row r="217" ht="15" customHeight="1">
      <c r="A217" s="42" t="n">
        <v>3</v>
      </c>
      <c r="B217" s="43">
        <f>IF('Mapa de férias'!$B$12="","",'Mapa de férias'!$B$12)</f>
        <v/>
      </c>
      <c r="C217" s="44">
        <f>IF(OR($B217="",C$213=""),"",IF(AND(NETWORKDAYS(C$213,C$213,'Feriados'!$F$7:$F$22)=1,OR(AND(C$213&gt;='Mapa de férias'!$E$12,C$213&lt;='Mapa de férias'!$F$12),AND(C$213&gt;='Mapa de férias'!$G$12,C$213&lt;='Mapa de férias'!$H$12),AND(C$213&gt;='Mapa de férias'!$I$12,C$213&lt;='Mapa de férias'!$J$12))),"F",""))</f>
        <v/>
      </c>
      <c r="D217" s="44">
        <f>IF(OR($B217="",D$213=""),"",IF(AND(NETWORKDAYS(D$213,D$213,'Feriados'!$F$7:$F$22)=1,OR(AND(D$213&gt;='Mapa de férias'!$E$12,D$213&lt;='Mapa de férias'!$F$12),AND(D$213&gt;='Mapa de férias'!$G$12,D$213&lt;='Mapa de férias'!$H$12),AND(D$213&gt;='Mapa de férias'!$I$12,D$213&lt;='Mapa de férias'!$J$12))),"F",""))</f>
        <v/>
      </c>
      <c r="E217" s="44">
        <f>IF(OR($B217="",E$213=""),"",IF(AND(NETWORKDAYS(E$213,E$213,'Feriados'!$F$7:$F$22)=1,OR(AND(E$213&gt;='Mapa de férias'!$E$12,E$213&lt;='Mapa de férias'!$F$12),AND(E$213&gt;='Mapa de férias'!$G$12,E$213&lt;='Mapa de férias'!$H$12),AND(E$213&gt;='Mapa de férias'!$I$12,E$213&lt;='Mapa de férias'!$J$12))),"F",""))</f>
        <v/>
      </c>
      <c r="F217" s="44">
        <f>IF(OR($B217="",F$213=""),"",IF(AND(NETWORKDAYS(F$213,F$213,'Feriados'!$F$7:$F$22)=1,OR(AND(F$213&gt;='Mapa de férias'!$E$12,F$213&lt;='Mapa de férias'!$F$12),AND(F$213&gt;='Mapa de férias'!$G$12,F$213&lt;='Mapa de férias'!$H$12),AND(F$213&gt;='Mapa de férias'!$I$12,F$213&lt;='Mapa de férias'!$J$12))),"F",""))</f>
        <v/>
      </c>
      <c r="G217" s="44">
        <f>IF(OR($B217="",G$213=""),"",IF(AND(NETWORKDAYS(G$213,G$213,'Feriados'!$F$7:$F$22)=1,OR(AND(G$213&gt;='Mapa de férias'!$E$12,G$213&lt;='Mapa de férias'!$F$12),AND(G$213&gt;='Mapa de férias'!$G$12,G$213&lt;='Mapa de férias'!$H$12),AND(G$213&gt;='Mapa de férias'!$I$12,G$213&lt;='Mapa de férias'!$J$12))),"F",""))</f>
        <v/>
      </c>
      <c r="H217" s="44">
        <f>IF(OR($B217="",H$213=""),"",IF(AND(NETWORKDAYS(H$213,H$213,'Feriados'!$F$7:$F$22)=1,OR(AND(H$213&gt;='Mapa de férias'!$E$12,H$213&lt;='Mapa de férias'!$F$12),AND(H$213&gt;='Mapa de férias'!$G$12,H$213&lt;='Mapa de férias'!$H$12),AND(H$213&gt;='Mapa de férias'!$I$12,H$213&lt;='Mapa de férias'!$J$12))),"F",""))</f>
        <v/>
      </c>
      <c r="I217" s="44">
        <f>IF(OR($B217="",I$213=""),"",IF(AND(NETWORKDAYS(I$213,I$213,'Feriados'!$F$7:$F$22)=1,OR(AND(I$213&gt;='Mapa de férias'!$E$12,I$213&lt;='Mapa de férias'!$F$12),AND(I$213&gt;='Mapa de férias'!$G$12,I$213&lt;='Mapa de férias'!$H$12),AND(I$213&gt;='Mapa de férias'!$I$12,I$213&lt;='Mapa de férias'!$J$12))),"F",""))</f>
        <v/>
      </c>
      <c r="J217" s="44">
        <f>IF(OR($B217="",J$213=""),"",IF(AND(NETWORKDAYS(J$213,J$213,'Feriados'!$F$7:$F$22)=1,OR(AND(J$213&gt;='Mapa de férias'!$E$12,J$213&lt;='Mapa de férias'!$F$12),AND(J$213&gt;='Mapa de férias'!$G$12,J$213&lt;='Mapa de férias'!$H$12),AND(J$213&gt;='Mapa de férias'!$I$12,J$213&lt;='Mapa de férias'!$J$12))),"F",""))</f>
        <v/>
      </c>
      <c r="K217" s="44">
        <f>IF(OR($B217="",K$213=""),"",IF(AND(NETWORKDAYS(K$213,K$213,'Feriados'!$F$7:$F$22)=1,OR(AND(K$213&gt;='Mapa de férias'!$E$12,K$213&lt;='Mapa de férias'!$F$12),AND(K$213&gt;='Mapa de férias'!$G$12,K$213&lt;='Mapa de férias'!$H$12),AND(K$213&gt;='Mapa de férias'!$I$12,K$213&lt;='Mapa de férias'!$J$12))),"F",""))</f>
        <v/>
      </c>
      <c r="L217" s="44">
        <f>IF(OR($B217="",L$213=""),"",IF(AND(NETWORKDAYS(L$213,L$213,'Feriados'!$F$7:$F$22)=1,OR(AND(L$213&gt;='Mapa de férias'!$E$12,L$213&lt;='Mapa de férias'!$F$12),AND(L$213&gt;='Mapa de férias'!$G$12,L$213&lt;='Mapa de férias'!$H$12),AND(L$213&gt;='Mapa de férias'!$I$12,L$213&lt;='Mapa de férias'!$J$12))),"F",""))</f>
        <v/>
      </c>
      <c r="M217" s="44">
        <f>IF(OR($B217="",M$213=""),"",IF(AND(NETWORKDAYS(M$213,M$213,'Feriados'!$F$7:$F$22)=1,OR(AND(M$213&gt;='Mapa de férias'!$E$12,M$213&lt;='Mapa de férias'!$F$12),AND(M$213&gt;='Mapa de férias'!$G$12,M$213&lt;='Mapa de férias'!$H$12),AND(M$213&gt;='Mapa de férias'!$I$12,M$213&lt;='Mapa de férias'!$J$12))),"F",""))</f>
        <v/>
      </c>
      <c r="N217" s="44">
        <f>IF(OR($B217="",N$213=""),"",IF(AND(NETWORKDAYS(N$213,N$213,'Feriados'!$F$7:$F$22)=1,OR(AND(N$213&gt;='Mapa de férias'!$E$12,N$213&lt;='Mapa de férias'!$F$12),AND(N$213&gt;='Mapa de férias'!$G$12,N$213&lt;='Mapa de férias'!$H$12),AND(N$213&gt;='Mapa de férias'!$I$12,N$213&lt;='Mapa de férias'!$J$12))),"F",""))</f>
        <v/>
      </c>
      <c r="O217" s="44">
        <f>IF(OR($B217="",O$213=""),"",IF(AND(NETWORKDAYS(O$213,O$213,'Feriados'!$F$7:$F$22)=1,OR(AND(O$213&gt;='Mapa de férias'!$E$12,O$213&lt;='Mapa de férias'!$F$12),AND(O$213&gt;='Mapa de férias'!$G$12,O$213&lt;='Mapa de férias'!$H$12),AND(O$213&gt;='Mapa de férias'!$I$12,O$213&lt;='Mapa de férias'!$J$12))),"F",""))</f>
        <v/>
      </c>
      <c r="P217" s="44">
        <f>IF(OR($B217="",P$213=""),"",IF(AND(NETWORKDAYS(P$213,P$213,'Feriados'!$F$7:$F$22)=1,OR(AND(P$213&gt;='Mapa de férias'!$E$12,P$213&lt;='Mapa de férias'!$F$12),AND(P$213&gt;='Mapa de férias'!$G$12,P$213&lt;='Mapa de férias'!$H$12),AND(P$213&gt;='Mapa de férias'!$I$12,P$213&lt;='Mapa de férias'!$J$12))),"F",""))</f>
        <v/>
      </c>
      <c r="Q217" s="44">
        <f>IF(OR($B217="",Q$213=""),"",IF(AND(NETWORKDAYS(Q$213,Q$213,'Feriados'!$F$7:$F$22)=1,OR(AND(Q$213&gt;='Mapa de férias'!$E$12,Q$213&lt;='Mapa de férias'!$F$12),AND(Q$213&gt;='Mapa de férias'!$G$12,Q$213&lt;='Mapa de férias'!$H$12),AND(Q$213&gt;='Mapa de férias'!$I$12,Q$213&lt;='Mapa de férias'!$J$12))),"F",""))</f>
        <v/>
      </c>
      <c r="R217" s="44">
        <f>IF(OR($B217="",R$213=""),"",IF(AND(NETWORKDAYS(R$213,R$213,'Feriados'!$F$7:$F$22)=1,OR(AND(R$213&gt;='Mapa de férias'!$E$12,R$213&lt;='Mapa de férias'!$F$12),AND(R$213&gt;='Mapa de férias'!$G$12,R$213&lt;='Mapa de férias'!$H$12),AND(R$213&gt;='Mapa de férias'!$I$12,R$213&lt;='Mapa de férias'!$J$12))),"F",""))</f>
        <v/>
      </c>
      <c r="S217" s="44">
        <f>IF(OR($B217="",S$213=""),"",IF(AND(NETWORKDAYS(S$213,S$213,'Feriados'!$F$7:$F$22)=1,OR(AND(S$213&gt;='Mapa de férias'!$E$12,S$213&lt;='Mapa de férias'!$F$12),AND(S$213&gt;='Mapa de férias'!$G$12,S$213&lt;='Mapa de férias'!$H$12),AND(S$213&gt;='Mapa de férias'!$I$12,S$213&lt;='Mapa de férias'!$J$12))),"F",""))</f>
        <v/>
      </c>
      <c r="T217" s="44">
        <f>IF(OR($B217="",T$213=""),"",IF(AND(NETWORKDAYS(T$213,T$213,'Feriados'!$F$7:$F$22)=1,OR(AND(T$213&gt;='Mapa de férias'!$E$12,T$213&lt;='Mapa de férias'!$F$12),AND(T$213&gt;='Mapa de férias'!$G$12,T$213&lt;='Mapa de férias'!$H$12),AND(T$213&gt;='Mapa de férias'!$I$12,T$213&lt;='Mapa de férias'!$J$12))),"F",""))</f>
        <v/>
      </c>
      <c r="U217" s="44">
        <f>IF(OR($B217="",U$213=""),"",IF(AND(NETWORKDAYS(U$213,U$213,'Feriados'!$F$7:$F$22)=1,OR(AND(U$213&gt;='Mapa de férias'!$E$12,U$213&lt;='Mapa de férias'!$F$12),AND(U$213&gt;='Mapa de férias'!$G$12,U$213&lt;='Mapa de férias'!$H$12),AND(U$213&gt;='Mapa de férias'!$I$12,U$213&lt;='Mapa de férias'!$J$12))),"F",""))</f>
        <v/>
      </c>
      <c r="V217" s="44">
        <f>IF(OR($B217="",V$213=""),"",IF(AND(NETWORKDAYS(V$213,V$213,'Feriados'!$F$7:$F$22)=1,OR(AND(V$213&gt;='Mapa de férias'!$E$12,V$213&lt;='Mapa de férias'!$F$12),AND(V$213&gt;='Mapa de férias'!$G$12,V$213&lt;='Mapa de férias'!$H$12),AND(V$213&gt;='Mapa de férias'!$I$12,V$213&lt;='Mapa de férias'!$J$12))),"F",""))</f>
        <v/>
      </c>
      <c r="W217" s="44">
        <f>IF(OR($B217="",W$213=""),"",IF(AND(NETWORKDAYS(W$213,W$213,'Feriados'!$F$7:$F$22)=1,OR(AND(W$213&gt;='Mapa de férias'!$E$12,W$213&lt;='Mapa de férias'!$F$12),AND(W$213&gt;='Mapa de férias'!$G$12,W$213&lt;='Mapa de férias'!$H$12),AND(W$213&gt;='Mapa de férias'!$I$12,W$213&lt;='Mapa de férias'!$J$12))),"F",""))</f>
        <v/>
      </c>
      <c r="X217" s="44">
        <f>IF(OR($B217="",X$213=""),"",IF(AND(NETWORKDAYS(X$213,X$213,'Feriados'!$F$7:$F$22)=1,OR(AND(X$213&gt;='Mapa de férias'!$E$12,X$213&lt;='Mapa de férias'!$F$12),AND(X$213&gt;='Mapa de férias'!$G$12,X$213&lt;='Mapa de férias'!$H$12),AND(X$213&gt;='Mapa de férias'!$I$12,X$213&lt;='Mapa de férias'!$J$12))),"F",""))</f>
        <v/>
      </c>
      <c r="Y217" s="44">
        <f>IF(OR($B217="",Y$213=""),"",IF(AND(NETWORKDAYS(Y$213,Y$213,'Feriados'!$F$7:$F$22)=1,OR(AND(Y$213&gt;='Mapa de férias'!$E$12,Y$213&lt;='Mapa de férias'!$F$12),AND(Y$213&gt;='Mapa de férias'!$G$12,Y$213&lt;='Mapa de férias'!$H$12),AND(Y$213&gt;='Mapa de férias'!$I$12,Y$213&lt;='Mapa de férias'!$J$12))),"F",""))</f>
        <v/>
      </c>
      <c r="Z217" s="44">
        <f>IF(OR($B217="",Z$213=""),"",IF(AND(NETWORKDAYS(Z$213,Z$213,'Feriados'!$F$7:$F$22)=1,OR(AND(Z$213&gt;='Mapa de férias'!$E$12,Z$213&lt;='Mapa de férias'!$F$12),AND(Z$213&gt;='Mapa de férias'!$G$12,Z$213&lt;='Mapa de férias'!$H$12),AND(Z$213&gt;='Mapa de férias'!$I$12,Z$213&lt;='Mapa de férias'!$J$12))),"F",""))</f>
        <v/>
      </c>
      <c r="AA217" s="44">
        <f>IF(OR($B217="",AA$213=""),"",IF(AND(NETWORKDAYS(AA$213,AA$213,'Feriados'!$F$7:$F$22)=1,OR(AND(AA$213&gt;='Mapa de férias'!$E$12,AA$213&lt;='Mapa de férias'!$F$12),AND(AA$213&gt;='Mapa de férias'!$G$12,AA$213&lt;='Mapa de férias'!$H$12),AND(AA$213&gt;='Mapa de férias'!$I$12,AA$213&lt;='Mapa de férias'!$J$12))),"F",""))</f>
        <v/>
      </c>
      <c r="AB217" s="44">
        <f>IF(OR($B217="",AB$213=""),"",IF(AND(NETWORKDAYS(AB$213,AB$213,'Feriados'!$F$7:$F$22)=1,OR(AND(AB$213&gt;='Mapa de férias'!$E$12,AB$213&lt;='Mapa de férias'!$F$12),AND(AB$213&gt;='Mapa de férias'!$G$12,AB$213&lt;='Mapa de férias'!$H$12),AND(AB$213&gt;='Mapa de férias'!$I$12,AB$213&lt;='Mapa de férias'!$J$12))),"F",""))</f>
        <v/>
      </c>
      <c r="AC217" s="44">
        <f>IF(OR($B217="",AC$213=""),"",IF(AND(NETWORKDAYS(AC$213,AC$213,'Feriados'!$F$7:$F$22)=1,OR(AND(AC$213&gt;='Mapa de férias'!$E$12,AC$213&lt;='Mapa de férias'!$F$12),AND(AC$213&gt;='Mapa de férias'!$G$12,AC$213&lt;='Mapa de férias'!$H$12),AND(AC$213&gt;='Mapa de férias'!$I$12,AC$213&lt;='Mapa de férias'!$J$12))),"F",""))</f>
        <v/>
      </c>
      <c r="AD217" s="44">
        <f>IF(OR($B217="",AD$213=""),"",IF(AND(NETWORKDAYS(AD$213,AD$213,'Feriados'!$F$7:$F$22)=1,OR(AND(AD$213&gt;='Mapa de férias'!$E$12,AD$213&lt;='Mapa de férias'!$F$12),AND(AD$213&gt;='Mapa de férias'!$G$12,AD$213&lt;='Mapa de férias'!$H$12),AND(AD$213&gt;='Mapa de férias'!$I$12,AD$213&lt;='Mapa de férias'!$J$12))),"F",""))</f>
        <v/>
      </c>
      <c r="AE217" s="44">
        <f>IF(OR($B217="",AE$213=""),"",IF(AND(NETWORKDAYS(AE$213,AE$213,'Feriados'!$F$7:$F$22)=1,OR(AND(AE$213&gt;='Mapa de férias'!$E$12,AE$213&lt;='Mapa de férias'!$F$12),AND(AE$213&gt;='Mapa de férias'!$G$12,AE$213&lt;='Mapa de férias'!$H$12),AND(AE$213&gt;='Mapa de férias'!$I$12,AE$213&lt;='Mapa de férias'!$J$12))),"F",""))</f>
        <v/>
      </c>
      <c r="AF217" s="44">
        <f>IF(OR($B217="",AF$213=""),"",IF(AND(NETWORKDAYS(AF$213,AF$213,'Feriados'!$F$7:$F$22)=1,OR(AND(AF$213&gt;='Mapa de férias'!$E$12,AF$213&lt;='Mapa de férias'!$F$12),AND(AF$213&gt;='Mapa de férias'!$G$12,AF$213&lt;='Mapa de férias'!$H$12),AND(AF$213&gt;='Mapa de férias'!$I$12,AF$213&lt;='Mapa de férias'!$J$12))),"F",""))</f>
        <v/>
      </c>
      <c r="AG217" s="44">
        <f>IF(OR($B217="",AG$213=""),"",IF(AND(NETWORKDAYS(AG$213,AG$213,'Feriados'!$F$7:$F$22)=1,OR(AND(AG$213&gt;='Mapa de férias'!$E$12,AG$213&lt;='Mapa de férias'!$F$12),AND(AG$213&gt;='Mapa de férias'!$G$12,AG$213&lt;='Mapa de férias'!$H$12),AND(AG$213&gt;='Mapa de férias'!$I$12,AG$213&lt;='Mapa de férias'!$J$12))),"F",""))</f>
        <v/>
      </c>
      <c r="AH217" s="45">
        <f>IF($B217="","",COUNTIF(C217:AG217,"F"))</f>
        <v/>
      </c>
    </row>
    <row r="218" ht="15" customHeight="1">
      <c r="A218" s="42" t="n">
        <v>4</v>
      </c>
      <c r="B218" s="43">
        <f>IF('Mapa de férias'!$B$13="","",'Mapa de férias'!$B$13)</f>
        <v/>
      </c>
      <c r="C218" s="44">
        <f>IF(OR($B218="",C$213=""),"",IF(AND(NETWORKDAYS(C$213,C$213,'Feriados'!$F$7:$F$22)=1,OR(AND(C$213&gt;='Mapa de férias'!$E$13,C$213&lt;='Mapa de férias'!$F$13),AND(C$213&gt;='Mapa de férias'!$G$13,C$213&lt;='Mapa de férias'!$H$13),AND(C$213&gt;='Mapa de férias'!$I$13,C$213&lt;='Mapa de férias'!$J$13))),"F",""))</f>
        <v/>
      </c>
      <c r="D218" s="44">
        <f>IF(OR($B218="",D$213=""),"",IF(AND(NETWORKDAYS(D$213,D$213,'Feriados'!$F$7:$F$22)=1,OR(AND(D$213&gt;='Mapa de férias'!$E$13,D$213&lt;='Mapa de férias'!$F$13),AND(D$213&gt;='Mapa de férias'!$G$13,D$213&lt;='Mapa de férias'!$H$13),AND(D$213&gt;='Mapa de férias'!$I$13,D$213&lt;='Mapa de férias'!$J$13))),"F",""))</f>
        <v/>
      </c>
      <c r="E218" s="44">
        <f>IF(OR($B218="",E$213=""),"",IF(AND(NETWORKDAYS(E$213,E$213,'Feriados'!$F$7:$F$22)=1,OR(AND(E$213&gt;='Mapa de férias'!$E$13,E$213&lt;='Mapa de férias'!$F$13),AND(E$213&gt;='Mapa de férias'!$G$13,E$213&lt;='Mapa de férias'!$H$13),AND(E$213&gt;='Mapa de férias'!$I$13,E$213&lt;='Mapa de férias'!$J$13))),"F",""))</f>
        <v/>
      </c>
      <c r="F218" s="44">
        <f>IF(OR($B218="",F$213=""),"",IF(AND(NETWORKDAYS(F$213,F$213,'Feriados'!$F$7:$F$22)=1,OR(AND(F$213&gt;='Mapa de férias'!$E$13,F$213&lt;='Mapa de férias'!$F$13),AND(F$213&gt;='Mapa de férias'!$G$13,F$213&lt;='Mapa de férias'!$H$13),AND(F$213&gt;='Mapa de férias'!$I$13,F$213&lt;='Mapa de férias'!$J$13))),"F",""))</f>
        <v/>
      </c>
      <c r="G218" s="44">
        <f>IF(OR($B218="",G$213=""),"",IF(AND(NETWORKDAYS(G$213,G$213,'Feriados'!$F$7:$F$22)=1,OR(AND(G$213&gt;='Mapa de férias'!$E$13,G$213&lt;='Mapa de férias'!$F$13),AND(G$213&gt;='Mapa de férias'!$G$13,G$213&lt;='Mapa de férias'!$H$13),AND(G$213&gt;='Mapa de férias'!$I$13,G$213&lt;='Mapa de férias'!$J$13))),"F",""))</f>
        <v/>
      </c>
      <c r="H218" s="44">
        <f>IF(OR($B218="",H$213=""),"",IF(AND(NETWORKDAYS(H$213,H$213,'Feriados'!$F$7:$F$22)=1,OR(AND(H$213&gt;='Mapa de férias'!$E$13,H$213&lt;='Mapa de férias'!$F$13),AND(H$213&gt;='Mapa de férias'!$G$13,H$213&lt;='Mapa de férias'!$H$13),AND(H$213&gt;='Mapa de férias'!$I$13,H$213&lt;='Mapa de férias'!$J$13))),"F",""))</f>
        <v/>
      </c>
      <c r="I218" s="44">
        <f>IF(OR($B218="",I$213=""),"",IF(AND(NETWORKDAYS(I$213,I$213,'Feriados'!$F$7:$F$22)=1,OR(AND(I$213&gt;='Mapa de férias'!$E$13,I$213&lt;='Mapa de férias'!$F$13),AND(I$213&gt;='Mapa de férias'!$G$13,I$213&lt;='Mapa de férias'!$H$13),AND(I$213&gt;='Mapa de férias'!$I$13,I$213&lt;='Mapa de férias'!$J$13))),"F",""))</f>
        <v/>
      </c>
      <c r="J218" s="44">
        <f>IF(OR($B218="",J$213=""),"",IF(AND(NETWORKDAYS(J$213,J$213,'Feriados'!$F$7:$F$22)=1,OR(AND(J$213&gt;='Mapa de férias'!$E$13,J$213&lt;='Mapa de férias'!$F$13),AND(J$213&gt;='Mapa de férias'!$G$13,J$213&lt;='Mapa de férias'!$H$13),AND(J$213&gt;='Mapa de férias'!$I$13,J$213&lt;='Mapa de férias'!$J$13))),"F",""))</f>
        <v/>
      </c>
      <c r="K218" s="44">
        <f>IF(OR($B218="",K$213=""),"",IF(AND(NETWORKDAYS(K$213,K$213,'Feriados'!$F$7:$F$22)=1,OR(AND(K$213&gt;='Mapa de férias'!$E$13,K$213&lt;='Mapa de férias'!$F$13),AND(K$213&gt;='Mapa de férias'!$G$13,K$213&lt;='Mapa de férias'!$H$13),AND(K$213&gt;='Mapa de férias'!$I$13,K$213&lt;='Mapa de férias'!$J$13))),"F",""))</f>
        <v/>
      </c>
      <c r="L218" s="44">
        <f>IF(OR($B218="",L$213=""),"",IF(AND(NETWORKDAYS(L$213,L$213,'Feriados'!$F$7:$F$22)=1,OR(AND(L$213&gt;='Mapa de férias'!$E$13,L$213&lt;='Mapa de férias'!$F$13),AND(L$213&gt;='Mapa de férias'!$G$13,L$213&lt;='Mapa de férias'!$H$13),AND(L$213&gt;='Mapa de férias'!$I$13,L$213&lt;='Mapa de férias'!$J$13))),"F",""))</f>
        <v/>
      </c>
      <c r="M218" s="44">
        <f>IF(OR($B218="",M$213=""),"",IF(AND(NETWORKDAYS(M$213,M$213,'Feriados'!$F$7:$F$22)=1,OR(AND(M$213&gt;='Mapa de férias'!$E$13,M$213&lt;='Mapa de férias'!$F$13),AND(M$213&gt;='Mapa de férias'!$G$13,M$213&lt;='Mapa de férias'!$H$13),AND(M$213&gt;='Mapa de férias'!$I$13,M$213&lt;='Mapa de férias'!$J$13))),"F",""))</f>
        <v/>
      </c>
      <c r="N218" s="44">
        <f>IF(OR($B218="",N$213=""),"",IF(AND(NETWORKDAYS(N$213,N$213,'Feriados'!$F$7:$F$22)=1,OR(AND(N$213&gt;='Mapa de férias'!$E$13,N$213&lt;='Mapa de férias'!$F$13),AND(N$213&gt;='Mapa de férias'!$G$13,N$213&lt;='Mapa de férias'!$H$13),AND(N$213&gt;='Mapa de férias'!$I$13,N$213&lt;='Mapa de férias'!$J$13))),"F",""))</f>
        <v/>
      </c>
      <c r="O218" s="44">
        <f>IF(OR($B218="",O$213=""),"",IF(AND(NETWORKDAYS(O$213,O$213,'Feriados'!$F$7:$F$22)=1,OR(AND(O$213&gt;='Mapa de férias'!$E$13,O$213&lt;='Mapa de férias'!$F$13),AND(O$213&gt;='Mapa de férias'!$G$13,O$213&lt;='Mapa de férias'!$H$13),AND(O$213&gt;='Mapa de férias'!$I$13,O$213&lt;='Mapa de férias'!$J$13))),"F",""))</f>
        <v/>
      </c>
      <c r="P218" s="44">
        <f>IF(OR($B218="",P$213=""),"",IF(AND(NETWORKDAYS(P$213,P$213,'Feriados'!$F$7:$F$22)=1,OR(AND(P$213&gt;='Mapa de férias'!$E$13,P$213&lt;='Mapa de férias'!$F$13),AND(P$213&gt;='Mapa de férias'!$G$13,P$213&lt;='Mapa de férias'!$H$13),AND(P$213&gt;='Mapa de férias'!$I$13,P$213&lt;='Mapa de férias'!$J$13))),"F",""))</f>
        <v/>
      </c>
      <c r="Q218" s="44">
        <f>IF(OR($B218="",Q$213=""),"",IF(AND(NETWORKDAYS(Q$213,Q$213,'Feriados'!$F$7:$F$22)=1,OR(AND(Q$213&gt;='Mapa de férias'!$E$13,Q$213&lt;='Mapa de férias'!$F$13),AND(Q$213&gt;='Mapa de férias'!$G$13,Q$213&lt;='Mapa de férias'!$H$13),AND(Q$213&gt;='Mapa de férias'!$I$13,Q$213&lt;='Mapa de férias'!$J$13))),"F",""))</f>
        <v/>
      </c>
      <c r="R218" s="44">
        <f>IF(OR($B218="",R$213=""),"",IF(AND(NETWORKDAYS(R$213,R$213,'Feriados'!$F$7:$F$22)=1,OR(AND(R$213&gt;='Mapa de férias'!$E$13,R$213&lt;='Mapa de férias'!$F$13),AND(R$213&gt;='Mapa de férias'!$G$13,R$213&lt;='Mapa de férias'!$H$13),AND(R$213&gt;='Mapa de férias'!$I$13,R$213&lt;='Mapa de férias'!$J$13))),"F",""))</f>
        <v/>
      </c>
      <c r="S218" s="44">
        <f>IF(OR($B218="",S$213=""),"",IF(AND(NETWORKDAYS(S$213,S$213,'Feriados'!$F$7:$F$22)=1,OR(AND(S$213&gt;='Mapa de férias'!$E$13,S$213&lt;='Mapa de férias'!$F$13),AND(S$213&gt;='Mapa de férias'!$G$13,S$213&lt;='Mapa de férias'!$H$13),AND(S$213&gt;='Mapa de férias'!$I$13,S$213&lt;='Mapa de férias'!$J$13))),"F",""))</f>
        <v/>
      </c>
      <c r="T218" s="44">
        <f>IF(OR($B218="",T$213=""),"",IF(AND(NETWORKDAYS(T$213,T$213,'Feriados'!$F$7:$F$22)=1,OR(AND(T$213&gt;='Mapa de férias'!$E$13,T$213&lt;='Mapa de férias'!$F$13),AND(T$213&gt;='Mapa de férias'!$G$13,T$213&lt;='Mapa de férias'!$H$13),AND(T$213&gt;='Mapa de férias'!$I$13,T$213&lt;='Mapa de férias'!$J$13))),"F",""))</f>
        <v/>
      </c>
      <c r="U218" s="44">
        <f>IF(OR($B218="",U$213=""),"",IF(AND(NETWORKDAYS(U$213,U$213,'Feriados'!$F$7:$F$22)=1,OR(AND(U$213&gt;='Mapa de férias'!$E$13,U$213&lt;='Mapa de férias'!$F$13),AND(U$213&gt;='Mapa de férias'!$G$13,U$213&lt;='Mapa de férias'!$H$13),AND(U$213&gt;='Mapa de férias'!$I$13,U$213&lt;='Mapa de férias'!$J$13))),"F",""))</f>
        <v/>
      </c>
      <c r="V218" s="44">
        <f>IF(OR($B218="",V$213=""),"",IF(AND(NETWORKDAYS(V$213,V$213,'Feriados'!$F$7:$F$22)=1,OR(AND(V$213&gt;='Mapa de férias'!$E$13,V$213&lt;='Mapa de férias'!$F$13),AND(V$213&gt;='Mapa de férias'!$G$13,V$213&lt;='Mapa de férias'!$H$13),AND(V$213&gt;='Mapa de férias'!$I$13,V$213&lt;='Mapa de férias'!$J$13))),"F",""))</f>
        <v/>
      </c>
      <c r="W218" s="44">
        <f>IF(OR($B218="",W$213=""),"",IF(AND(NETWORKDAYS(W$213,W$213,'Feriados'!$F$7:$F$22)=1,OR(AND(W$213&gt;='Mapa de férias'!$E$13,W$213&lt;='Mapa de férias'!$F$13),AND(W$213&gt;='Mapa de férias'!$G$13,W$213&lt;='Mapa de férias'!$H$13),AND(W$213&gt;='Mapa de férias'!$I$13,W$213&lt;='Mapa de férias'!$J$13))),"F",""))</f>
        <v/>
      </c>
      <c r="X218" s="44">
        <f>IF(OR($B218="",X$213=""),"",IF(AND(NETWORKDAYS(X$213,X$213,'Feriados'!$F$7:$F$22)=1,OR(AND(X$213&gt;='Mapa de férias'!$E$13,X$213&lt;='Mapa de férias'!$F$13),AND(X$213&gt;='Mapa de férias'!$G$13,X$213&lt;='Mapa de férias'!$H$13),AND(X$213&gt;='Mapa de férias'!$I$13,X$213&lt;='Mapa de férias'!$J$13))),"F",""))</f>
        <v/>
      </c>
      <c r="Y218" s="44">
        <f>IF(OR($B218="",Y$213=""),"",IF(AND(NETWORKDAYS(Y$213,Y$213,'Feriados'!$F$7:$F$22)=1,OR(AND(Y$213&gt;='Mapa de férias'!$E$13,Y$213&lt;='Mapa de férias'!$F$13),AND(Y$213&gt;='Mapa de férias'!$G$13,Y$213&lt;='Mapa de férias'!$H$13),AND(Y$213&gt;='Mapa de férias'!$I$13,Y$213&lt;='Mapa de férias'!$J$13))),"F",""))</f>
        <v/>
      </c>
      <c r="Z218" s="44">
        <f>IF(OR($B218="",Z$213=""),"",IF(AND(NETWORKDAYS(Z$213,Z$213,'Feriados'!$F$7:$F$22)=1,OR(AND(Z$213&gt;='Mapa de férias'!$E$13,Z$213&lt;='Mapa de férias'!$F$13),AND(Z$213&gt;='Mapa de férias'!$G$13,Z$213&lt;='Mapa de férias'!$H$13),AND(Z$213&gt;='Mapa de férias'!$I$13,Z$213&lt;='Mapa de férias'!$J$13))),"F",""))</f>
        <v/>
      </c>
      <c r="AA218" s="44">
        <f>IF(OR($B218="",AA$213=""),"",IF(AND(NETWORKDAYS(AA$213,AA$213,'Feriados'!$F$7:$F$22)=1,OR(AND(AA$213&gt;='Mapa de férias'!$E$13,AA$213&lt;='Mapa de férias'!$F$13),AND(AA$213&gt;='Mapa de férias'!$G$13,AA$213&lt;='Mapa de férias'!$H$13),AND(AA$213&gt;='Mapa de férias'!$I$13,AA$213&lt;='Mapa de férias'!$J$13))),"F",""))</f>
        <v/>
      </c>
      <c r="AB218" s="44">
        <f>IF(OR($B218="",AB$213=""),"",IF(AND(NETWORKDAYS(AB$213,AB$213,'Feriados'!$F$7:$F$22)=1,OR(AND(AB$213&gt;='Mapa de férias'!$E$13,AB$213&lt;='Mapa de férias'!$F$13),AND(AB$213&gt;='Mapa de férias'!$G$13,AB$213&lt;='Mapa de férias'!$H$13),AND(AB$213&gt;='Mapa de férias'!$I$13,AB$213&lt;='Mapa de férias'!$J$13))),"F",""))</f>
        <v/>
      </c>
      <c r="AC218" s="44">
        <f>IF(OR($B218="",AC$213=""),"",IF(AND(NETWORKDAYS(AC$213,AC$213,'Feriados'!$F$7:$F$22)=1,OR(AND(AC$213&gt;='Mapa de férias'!$E$13,AC$213&lt;='Mapa de férias'!$F$13),AND(AC$213&gt;='Mapa de férias'!$G$13,AC$213&lt;='Mapa de férias'!$H$13),AND(AC$213&gt;='Mapa de férias'!$I$13,AC$213&lt;='Mapa de férias'!$J$13))),"F",""))</f>
        <v/>
      </c>
      <c r="AD218" s="44">
        <f>IF(OR($B218="",AD$213=""),"",IF(AND(NETWORKDAYS(AD$213,AD$213,'Feriados'!$F$7:$F$22)=1,OR(AND(AD$213&gt;='Mapa de férias'!$E$13,AD$213&lt;='Mapa de férias'!$F$13),AND(AD$213&gt;='Mapa de férias'!$G$13,AD$213&lt;='Mapa de férias'!$H$13),AND(AD$213&gt;='Mapa de férias'!$I$13,AD$213&lt;='Mapa de férias'!$J$13))),"F",""))</f>
        <v/>
      </c>
      <c r="AE218" s="44">
        <f>IF(OR($B218="",AE$213=""),"",IF(AND(NETWORKDAYS(AE$213,AE$213,'Feriados'!$F$7:$F$22)=1,OR(AND(AE$213&gt;='Mapa de férias'!$E$13,AE$213&lt;='Mapa de férias'!$F$13),AND(AE$213&gt;='Mapa de férias'!$G$13,AE$213&lt;='Mapa de férias'!$H$13),AND(AE$213&gt;='Mapa de férias'!$I$13,AE$213&lt;='Mapa de férias'!$J$13))),"F",""))</f>
        <v/>
      </c>
      <c r="AF218" s="44">
        <f>IF(OR($B218="",AF$213=""),"",IF(AND(NETWORKDAYS(AF$213,AF$213,'Feriados'!$F$7:$F$22)=1,OR(AND(AF$213&gt;='Mapa de férias'!$E$13,AF$213&lt;='Mapa de férias'!$F$13),AND(AF$213&gt;='Mapa de férias'!$G$13,AF$213&lt;='Mapa de férias'!$H$13),AND(AF$213&gt;='Mapa de férias'!$I$13,AF$213&lt;='Mapa de férias'!$J$13))),"F",""))</f>
        <v/>
      </c>
      <c r="AG218" s="44">
        <f>IF(OR($B218="",AG$213=""),"",IF(AND(NETWORKDAYS(AG$213,AG$213,'Feriados'!$F$7:$F$22)=1,OR(AND(AG$213&gt;='Mapa de férias'!$E$13,AG$213&lt;='Mapa de férias'!$F$13),AND(AG$213&gt;='Mapa de férias'!$G$13,AG$213&lt;='Mapa de férias'!$H$13),AND(AG$213&gt;='Mapa de férias'!$I$13,AG$213&lt;='Mapa de férias'!$J$13))),"F",""))</f>
        <v/>
      </c>
      <c r="AH218" s="45">
        <f>IF($B218="","",COUNTIF(C218:AG218,"F"))</f>
        <v/>
      </c>
    </row>
    <row r="219" ht="15" customHeight="1">
      <c r="A219" s="42" t="n">
        <v>5</v>
      </c>
      <c r="B219" s="43">
        <f>IF('Mapa de férias'!$B$14="","",'Mapa de férias'!$B$14)</f>
        <v/>
      </c>
      <c r="C219" s="44">
        <f>IF(OR($B219="",C$213=""),"",IF(AND(NETWORKDAYS(C$213,C$213,'Feriados'!$F$7:$F$22)=1,OR(AND(C$213&gt;='Mapa de férias'!$E$14,C$213&lt;='Mapa de férias'!$F$14),AND(C$213&gt;='Mapa de férias'!$G$14,C$213&lt;='Mapa de férias'!$H$14),AND(C$213&gt;='Mapa de férias'!$I$14,C$213&lt;='Mapa de férias'!$J$14))),"F",""))</f>
        <v/>
      </c>
      <c r="D219" s="44">
        <f>IF(OR($B219="",D$213=""),"",IF(AND(NETWORKDAYS(D$213,D$213,'Feriados'!$F$7:$F$22)=1,OR(AND(D$213&gt;='Mapa de férias'!$E$14,D$213&lt;='Mapa de férias'!$F$14),AND(D$213&gt;='Mapa de férias'!$G$14,D$213&lt;='Mapa de férias'!$H$14),AND(D$213&gt;='Mapa de férias'!$I$14,D$213&lt;='Mapa de férias'!$J$14))),"F",""))</f>
        <v/>
      </c>
      <c r="E219" s="44">
        <f>IF(OR($B219="",E$213=""),"",IF(AND(NETWORKDAYS(E$213,E$213,'Feriados'!$F$7:$F$22)=1,OR(AND(E$213&gt;='Mapa de férias'!$E$14,E$213&lt;='Mapa de férias'!$F$14),AND(E$213&gt;='Mapa de férias'!$G$14,E$213&lt;='Mapa de férias'!$H$14),AND(E$213&gt;='Mapa de férias'!$I$14,E$213&lt;='Mapa de férias'!$J$14))),"F",""))</f>
        <v/>
      </c>
      <c r="F219" s="44">
        <f>IF(OR($B219="",F$213=""),"",IF(AND(NETWORKDAYS(F$213,F$213,'Feriados'!$F$7:$F$22)=1,OR(AND(F$213&gt;='Mapa de férias'!$E$14,F$213&lt;='Mapa de férias'!$F$14),AND(F$213&gt;='Mapa de férias'!$G$14,F$213&lt;='Mapa de férias'!$H$14),AND(F$213&gt;='Mapa de férias'!$I$14,F$213&lt;='Mapa de férias'!$J$14))),"F",""))</f>
        <v/>
      </c>
      <c r="G219" s="44">
        <f>IF(OR($B219="",G$213=""),"",IF(AND(NETWORKDAYS(G$213,G$213,'Feriados'!$F$7:$F$22)=1,OR(AND(G$213&gt;='Mapa de férias'!$E$14,G$213&lt;='Mapa de férias'!$F$14),AND(G$213&gt;='Mapa de férias'!$G$14,G$213&lt;='Mapa de férias'!$H$14),AND(G$213&gt;='Mapa de férias'!$I$14,G$213&lt;='Mapa de férias'!$J$14))),"F",""))</f>
        <v/>
      </c>
      <c r="H219" s="44">
        <f>IF(OR($B219="",H$213=""),"",IF(AND(NETWORKDAYS(H$213,H$213,'Feriados'!$F$7:$F$22)=1,OR(AND(H$213&gt;='Mapa de férias'!$E$14,H$213&lt;='Mapa de férias'!$F$14),AND(H$213&gt;='Mapa de férias'!$G$14,H$213&lt;='Mapa de férias'!$H$14),AND(H$213&gt;='Mapa de férias'!$I$14,H$213&lt;='Mapa de férias'!$J$14))),"F",""))</f>
        <v/>
      </c>
      <c r="I219" s="44">
        <f>IF(OR($B219="",I$213=""),"",IF(AND(NETWORKDAYS(I$213,I$213,'Feriados'!$F$7:$F$22)=1,OR(AND(I$213&gt;='Mapa de férias'!$E$14,I$213&lt;='Mapa de férias'!$F$14),AND(I$213&gt;='Mapa de férias'!$G$14,I$213&lt;='Mapa de férias'!$H$14),AND(I$213&gt;='Mapa de férias'!$I$14,I$213&lt;='Mapa de férias'!$J$14))),"F",""))</f>
        <v/>
      </c>
      <c r="J219" s="44">
        <f>IF(OR($B219="",J$213=""),"",IF(AND(NETWORKDAYS(J$213,J$213,'Feriados'!$F$7:$F$22)=1,OR(AND(J$213&gt;='Mapa de férias'!$E$14,J$213&lt;='Mapa de férias'!$F$14),AND(J$213&gt;='Mapa de férias'!$G$14,J$213&lt;='Mapa de férias'!$H$14),AND(J$213&gt;='Mapa de férias'!$I$14,J$213&lt;='Mapa de férias'!$J$14))),"F",""))</f>
        <v/>
      </c>
      <c r="K219" s="44">
        <f>IF(OR($B219="",K$213=""),"",IF(AND(NETWORKDAYS(K$213,K$213,'Feriados'!$F$7:$F$22)=1,OR(AND(K$213&gt;='Mapa de férias'!$E$14,K$213&lt;='Mapa de férias'!$F$14),AND(K$213&gt;='Mapa de férias'!$G$14,K$213&lt;='Mapa de férias'!$H$14),AND(K$213&gt;='Mapa de férias'!$I$14,K$213&lt;='Mapa de férias'!$J$14))),"F",""))</f>
        <v/>
      </c>
      <c r="L219" s="44">
        <f>IF(OR($B219="",L$213=""),"",IF(AND(NETWORKDAYS(L$213,L$213,'Feriados'!$F$7:$F$22)=1,OR(AND(L$213&gt;='Mapa de férias'!$E$14,L$213&lt;='Mapa de férias'!$F$14),AND(L$213&gt;='Mapa de férias'!$G$14,L$213&lt;='Mapa de férias'!$H$14),AND(L$213&gt;='Mapa de férias'!$I$14,L$213&lt;='Mapa de férias'!$J$14))),"F",""))</f>
        <v/>
      </c>
      <c r="M219" s="44">
        <f>IF(OR($B219="",M$213=""),"",IF(AND(NETWORKDAYS(M$213,M$213,'Feriados'!$F$7:$F$22)=1,OR(AND(M$213&gt;='Mapa de férias'!$E$14,M$213&lt;='Mapa de férias'!$F$14),AND(M$213&gt;='Mapa de férias'!$G$14,M$213&lt;='Mapa de férias'!$H$14),AND(M$213&gt;='Mapa de férias'!$I$14,M$213&lt;='Mapa de férias'!$J$14))),"F",""))</f>
        <v/>
      </c>
      <c r="N219" s="44">
        <f>IF(OR($B219="",N$213=""),"",IF(AND(NETWORKDAYS(N$213,N$213,'Feriados'!$F$7:$F$22)=1,OR(AND(N$213&gt;='Mapa de férias'!$E$14,N$213&lt;='Mapa de férias'!$F$14),AND(N$213&gt;='Mapa de férias'!$G$14,N$213&lt;='Mapa de férias'!$H$14),AND(N$213&gt;='Mapa de férias'!$I$14,N$213&lt;='Mapa de férias'!$J$14))),"F",""))</f>
        <v/>
      </c>
      <c r="O219" s="44">
        <f>IF(OR($B219="",O$213=""),"",IF(AND(NETWORKDAYS(O$213,O$213,'Feriados'!$F$7:$F$22)=1,OR(AND(O$213&gt;='Mapa de férias'!$E$14,O$213&lt;='Mapa de férias'!$F$14),AND(O$213&gt;='Mapa de férias'!$G$14,O$213&lt;='Mapa de férias'!$H$14),AND(O$213&gt;='Mapa de férias'!$I$14,O$213&lt;='Mapa de férias'!$J$14))),"F",""))</f>
        <v/>
      </c>
      <c r="P219" s="44">
        <f>IF(OR($B219="",P$213=""),"",IF(AND(NETWORKDAYS(P$213,P$213,'Feriados'!$F$7:$F$22)=1,OR(AND(P$213&gt;='Mapa de férias'!$E$14,P$213&lt;='Mapa de férias'!$F$14),AND(P$213&gt;='Mapa de férias'!$G$14,P$213&lt;='Mapa de férias'!$H$14),AND(P$213&gt;='Mapa de férias'!$I$14,P$213&lt;='Mapa de férias'!$J$14))),"F",""))</f>
        <v/>
      </c>
      <c r="Q219" s="44">
        <f>IF(OR($B219="",Q$213=""),"",IF(AND(NETWORKDAYS(Q$213,Q$213,'Feriados'!$F$7:$F$22)=1,OR(AND(Q$213&gt;='Mapa de férias'!$E$14,Q$213&lt;='Mapa de férias'!$F$14),AND(Q$213&gt;='Mapa de férias'!$G$14,Q$213&lt;='Mapa de férias'!$H$14),AND(Q$213&gt;='Mapa de férias'!$I$14,Q$213&lt;='Mapa de férias'!$J$14))),"F",""))</f>
        <v/>
      </c>
      <c r="R219" s="44">
        <f>IF(OR($B219="",R$213=""),"",IF(AND(NETWORKDAYS(R$213,R$213,'Feriados'!$F$7:$F$22)=1,OR(AND(R$213&gt;='Mapa de férias'!$E$14,R$213&lt;='Mapa de férias'!$F$14),AND(R$213&gt;='Mapa de férias'!$G$14,R$213&lt;='Mapa de férias'!$H$14),AND(R$213&gt;='Mapa de férias'!$I$14,R$213&lt;='Mapa de férias'!$J$14))),"F",""))</f>
        <v/>
      </c>
      <c r="S219" s="44">
        <f>IF(OR($B219="",S$213=""),"",IF(AND(NETWORKDAYS(S$213,S$213,'Feriados'!$F$7:$F$22)=1,OR(AND(S$213&gt;='Mapa de férias'!$E$14,S$213&lt;='Mapa de férias'!$F$14),AND(S$213&gt;='Mapa de férias'!$G$14,S$213&lt;='Mapa de férias'!$H$14),AND(S$213&gt;='Mapa de férias'!$I$14,S$213&lt;='Mapa de férias'!$J$14))),"F",""))</f>
        <v/>
      </c>
      <c r="T219" s="44">
        <f>IF(OR($B219="",T$213=""),"",IF(AND(NETWORKDAYS(T$213,T$213,'Feriados'!$F$7:$F$22)=1,OR(AND(T$213&gt;='Mapa de férias'!$E$14,T$213&lt;='Mapa de férias'!$F$14),AND(T$213&gt;='Mapa de férias'!$G$14,T$213&lt;='Mapa de férias'!$H$14),AND(T$213&gt;='Mapa de férias'!$I$14,T$213&lt;='Mapa de férias'!$J$14))),"F",""))</f>
        <v/>
      </c>
      <c r="U219" s="44">
        <f>IF(OR($B219="",U$213=""),"",IF(AND(NETWORKDAYS(U$213,U$213,'Feriados'!$F$7:$F$22)=1,OR(AND(U$213&gt;='Mapa de férias'!$E$14,U$213&lt;='Mapa de férias'!$F$14),AND(U$213&gt;='Mapa de férias'!$G$14,U$213&lt;='Mapa de férias'!$H$14),AND(U$213&gt;='Mapa de férias'!$I$14,U$213&lt;='Mapa de férias'!$J$14))),"F",""))</f>
        <v/>
      </c>
      <c r="V219" s="44">
        <f>IF(OR($B219="",V$213=""),"",IF(AND(NETWORKDAYS(V$213,V$213,'Feriados'!$F$7:$F$22)=1,OR(AND(V$213&gt;='Mapa de férias'!$E$14,V$213&lt;='Mapa de férias'!$F$14),AND(V$213&gt;='Mapa de férias'!$G$14,V$213&lt;='Mapa de férias'!$H$14),AND(V$213&gt;='Mapa de férias'!$I$14,V$213&lt;='Mapa de férias'!$J$14))),"F",""))</f>
        <v/>
      </c>
      <c r="W219" s="44">
        <f>IF(OR($B219="",W$213=""),"",IF(AND(NETWORKDAYS(W$213,W$213,'Feriados'!$F$7:$F$22)=1,OR(AND(W$213&gt;='Mapa de férias'!$E$14,W$213&lt;='Mapa de férias'!$F$14),AND(W$213&gt;='Mapa de férias'!$G$14,W$213&lt;='Mapa de férias'!$H$14),AND(W$213&gt;='Mapa de férias'!$I$14,W$213&lt;='Mapa de férias'!$J$14))),"F",""))</f>
        <v/>
      </c>
      <c r="X219" s="44">
        <f>IF(OR($B219="",X$213=""),"",IF(AND(NETWORKDAYS(X$213,X$213,'Feriados'!$F$7:$F$22)=1,OR(AND(X$213&gt;='Mapa de férias'!$E$14,X$213&lt;='Mapa de férias'!$F$14),AND(X$213&gt;='Mapa de férias'!$G$14,X$213&lt;='Mapa de férias'!$H$14),AND(X$213&gt;='Mapa de férias'!$I$14,X$213&lt;='Mapa de férias'!$J$14))),"F",""))</f>
        <v/>
      </c>
      <c r="Y219" s="44">
        <f>IF(OR($B219="",Y$213=""),"",IF(AND(NETWORKDAYS(Y$213,Y$213,'Feriados'!$F$7:$F$22)=1,OR(AND(Y$213&gt;='Mapa de férias'!$E$14,Y$213&lt;='Mapa de férias'!$F$14),AND(Y$213&gt;='Mapa de férias'!$G$14,Y$213&lt;='Mapa de férias'!$H$14),AND(Y$213&gt;='Mapa de férias'!$I$14,Y$213&lt;='Mapa de férias'!$J$14))),"F",""))</f>
        <v/>
      </c>
      <c r="Z219" s="44">
        <f>IF(OR($B219="",Z$213=""),"",IF(AND(NETWORKDAYS(Z$213,Z$213,'Feriados'!$F$7:$F$22)=1,OR(AND(Z$213&gt;='Mapa de férias'!$E$14,Z$213&lt;='Mapa de férias'!$F$14),AND(Z$213&gt;='Mapa de férias'!$G$14,Z$213&lt;='Mapa de férias'!$H$14),AND(Z$213&gt;='Mapa de férias'!$I$14,Z$213&lt;='Mapa de férias'!$J$14))),"F",""))</f>
        <v/>
      </c>
      <c r="AA219" s="44">
        <f>IF(OR($B219="",AA$213=""),"",IF(AND(NETWORKDAYS(AA$213,AA$213,'Feriados'!$F$7:$F$22)=1,OR(AND(AA$213&gt;='Mapa de férias'!$E$14,AA$213&lt;='Mapa de férias'!$F$14),AND(AA$213&gt;='Mapa de férias'!$G$14,AA$213&lt;='Mapa de férias'!$H$14),AND(AA$213&gt;='Mapa de férias'!$I$14,AA$213&lt;='Mapa de férias'!$J$14))),"F",""))</f>
        <v/>
      </c>
      <c r="AB219" s="44">
        <f>IF(OR($B219="",AB$213=""),"",IF(AND(NETWORKDAYS(AB$213,AB$213,'Feriados'!$F$7:$F$22)=1,OR(AND(AB$213&gt;='Mapa de férias'!$E$14,AB$213&lt;='Mapa de férias'!$F$14),AND(AB$213&gt;='Mapa de férias'!$G$14,AB$213&lt;='Mapa de férias'!$H$14),AND(AB$213&gt;='Mapa de férias'!$I$14,AB$213&lt;='Mapa de férias'!$J$14))),"F",""))</f>
        <v/>
      </c>
      <c r="AC219" s="44">
        <f>IF(OR($B219="",AC$213=""),"",IF(AND(NETWORKDAYS(AC$213,AC$213,'Feriados'!$F$7:$F$22)=1,OR(AND(AC$213&gt;='Mapa de férias'!$E$14,AC$213&lt;='Mapa de férias'!$F$14),AND(AC$213&gt;='Mapa de férias'!$G$14,AC$213&lt;='Mapa de férias'!$H$14),AND(AC$213&gt;='Mapa de férias'!$I$14,AC$213&lt;='Mapa de férias'!$J$14))),"F",""))</f>
        <v/>
      </c>
      <c r="AD219" s="44">
        <f>IF(OR($B219="",AD$213=""),"",IF(AND(NETWORKDAYS(AD$213,AD$213,'Feriados'!$F$7:$F$22)=1,OR(AND(AD$213&gt;='Mapa de férias'!$E$14,AD$213&lt;='Mapa de férias'!$F$14),AND(AD$213&gt;='Mapa de férias'!$G$14,AD$213&lt;='Mapa de férias'!$H$14),AND(AD$213&gt;='Mapa de férias'!$I$14,AD$213&lt;='Mapa de férias'!$J$14))),"F",""))</f>
        <v/>
      </c>
      <c r="AE219" s="44">
        <f>IF(OR($B219="",AE$213=""),"",IF(AND(NETWORKDAYS(AE$213,AE$213,'Feriados'!$F$7:$F$22)=1,OR(AND(AE$213&gt;='Mapa de férias'!$E$14,AE$213&lt;='Mapa de férias'!$F$14),AND(AE$213&gt;='Mapa de férias'!$G$14,AE$213&lt;='Mapa de férias'!$H$14),AND(AE$213&gt;='Mapa de férias'!$I$14,AE$213&lt;='Mapa de férias'!$J$14))),"F",""))</f>
        <v/>
      </c>
      <c r="AF219" s="44">
        <f>IF(OR($B219="",AF$213=""),"",IF(AND(NETWORKDAYS(AF$213,AF$213,'Feriados'!$F$7:$F$22)=1,OR(AND(AF$213&gt;='Mapa de férias'!$E$14,AF$213&lt;='Mapa de férias'!$F$14),AND(AF$213&gt;='Mapa de férias'!$G$14,AF$213&lt;='Mapa de férias'!$H$14),AND(AF$213&gt;='Mapa de férias'!$I$14,AF$213&lt;='Mapa de férias'!$J$14))),"F",""))</f>
        <v/>
      </c>
      <c r="AG219" s="44">
        <f>IF(OR($B219="",AG$213=""),"",IF(AND(NETWORKDAYS(AG$213,AG$213,'Feriados'!$F$7:$F$22)=1,OR(AND(AG$213&gt;='Mapa de férias'!$E$14,AG$213&lt;='Mapa de férias'!$F$14),AND(AG$213&gt;='Mapa de férias'!$G$14,AG$213&lt;='Mapa de férias'!$H$14),AND(AG$213&gt;='Mapa de férias'!$I$14,AG$213&lt;='Mapa de férias'!$J$14))),"F",""))</f>
        <v/>
      </c>
      <c r="AH219" s="45">
        <f>IF($B219="","",COUNTIF(C219:AG219,"F"))</f>
        <v/>
      </c>
    </row>
    <row r="220" ht="15" customHeight="1">
      <c r="A220" s="42" t="n">
        <v>6</v>
      </c>
      <c r="B220" s="43">
        <f>IF('Mapa de férias'!$B$15="","",'Mapa de férias'!$B$15)</f>
        <v/>
      </c>
      <c r="C220" s="44">
        <f>IF(OR($B220="",C$213=""),"",IF(AND(NETWORKDAYS(C$213,C$213,'Feriados'!$F$7:$F$22)=1,OR(AND(C$213&gt;='Mapa de férias'!$E$15,C$213&lt;='Mapa de férias'!$F$15),AND(C$213&gt;='Mapa de férias'!$G$15,C$213&lt;='Mapa de férias'!$H$15),AND(C$213&gt;='Mapa de férias'!$I$15,C$213&lt;='Mapa de férias'!$J$15))),"F",""))</f>
        <v/>
      </c>
      <c r="D220" s="44">
        <f>IF(OR($B220="",D$213=""),"",IF(AND(NETWORKDAYS(D$213,D$213,'Feriados'!$F$7:$F$22)=1,OR(AND(D$213&gt;='Mapa de férias'!$E$15,D$213&lt;='Mapa de férias'!$F$15),AND(D$213&gt;='Mapa de férias'!$G$15,D$213&lt;='Mapa de férias'!$H$15),AND(D$213&gt;='Mapa de férias'!$I$15,D$213&lt;='Mapa de férias'!$J$15))),"F",""))</f>
        <v/>
      </c>
      <c r="E220" s="44">
        <f>IF(OR($B220="",E$213=""),"",IF(AND(NETWORKDAYS(E$213,E$213,'Feriados'!$F$7:$F$22)=1,OR(AND(E$213&gt;='Mapa de férias'!$E$15,E$213&lt;='Mapa de férias'!$F$15),AND(E$213&gt;='Mapa de férias'!$G$15,E$213&lt;='Mapa de férias'!$H$15),AND(E$213&gt;='Mapa de férias'!$I$15,E$213&lt;='Mapa de férias'!$J$15))),"F",""))</f>
        <v/>
      </c>
      <c r="F220" s="44">
        <f>IF(OR($B220="",F$213=""),"",IF(AND(NETWORKDAYS(F$213,F$213,'Feriados'!$F$7:$F$22)=1,OR(AND(F$213&gt;='Mapa de férias'!$E$15,F$213&lt;='Mapa de férias'!$F$15),AND(F$213&gt;='Mapa de férias'!$G$15,F$213&lt;='Mapa de férias'!$H$15),AND(F$213&gt;='Mapa de férias'!$I$15,F$213&lt;='Mapa de férias'!$J$15))),"F",""))</f>
        <v/>
      </c>
      <c r="G220" s="44">
        <f>IF(OR($B220="",G$213=""),"",IF(AND(NETWORKDAYS(G$213,G$213,'Feriados'!$F$7:$F$22)=1,OR(AND(G$213&gt;='Mapa de férias'!$E$15,G$213&lt;='Mapa de férias'!$F$15),AND(G$213&gt;='Mapa de férias'!$G$15,G$213&lt;='Mapa de férias'!$H$15),AND(G$213&gt;='Mapa de férias'!$I$15,G$213&lt;='Mapa de férias'!$J$15))),"F",""))</f>
        <v/>
      </c>
      <c r="H220" s="44">
        <f>IF(OR($B220="",H$213=""),"",IF(AND(NETWORKDAYS(H$213,H$213,'Feriados'!$F$7:$F$22)=1,OR(AND(H$213&gt;='Mapa de férias'!$E$15,H$213&lt;='Mapa de férias'!$F$15),AND(H$213&gt;='Mapa de férias'!$G$15,H$213&lt;='Mapa de férias'!$H$15),AND(H$213&gt;='Mapa de férias'!$I$15,H$213&lt;='Mapa de férias'!$J$15))),"F",""))</f>
        <v/>
      </c>
      <c r="I220" s="44">
        <f>IF(OR($B220="",I$213=""),"",IF(AND(NETWORKDAYS(I$213,I$213,'Feriados'!$F$7:$F$22)=1,OR(AND(I$213&gt;='Mapa de férias'!$E$15,I$213&lt;='Mapa de férias'!$F$15),AND(I$213&gt;='Mapa de férias'!$G$15,I$213&lt;='Mapa de férias'!$H$15),AND(I$213&gt;='Mapa de férias'!$I$15,I$213&lt;='Mapa de férias'!$J$15))),"F",""))</f>
        <v/>
      </c>
      <c r="J220" s="44">
        <f>IF(OR($B220="",J$213=""),"",IF(AND(NETWORKDAYS(J$213,J$213,'Feriados'!$F$7:$F$22)=1,OR(AND(J$213&gt;='Mapa de férias'!$E$15,J$213&lt;='Mapa de férias'!$F$15),AND(J$213&gt;='Mapa de férias'!$G$15,J$213&lt;='Mapa de férias'!$H$15),AND(J$213&gt;='Mapa de férias'!$I$15,J$213&lt;='Mapa de férias'!$J$15))),"F",""))</f>
        <v/>
      </c>
      <c r="K220" s="44">
        <f>IF(OR($B220="",K$213=""),"",IF(AND(NETWORKDAYS(K$213,K$213,'Feriados'!$F$7:$F$22)=1,OR(AND(K$213&gt;='Mapa de férias'!$E$15,K$213&lt;='Mapa de férias'!$F$15),AND(K$213&gt;='Mapa de férias'!$G$15,K$213&lt;='Mapa de férias'!$H$15),AND(K$213&gt;='Mapa de férias'!$I$15,K$213&lt;='Mapa de férias'!$J$15))),"F",""))</f>
        <v/>
      </c>
      <c r="L220" s="44">
        <f>IF(OR($B220="",L$213=""),"",IF(AND(NETWORKDAYS(L$213,L$213,'Feriados'!$F$7:$F$22)=1,OR(AND(L$213&gt;='Mapa de férias'!$E$15,L$213&lt;='Mapa de férias'!$F$15),AND(L$213&gt;='Mapa de férias'!$G$15,L$213&lt;='Mapa de férias'!$H$15),AND(L$213&gt;='Mapa de férias'!$I$15,L$213&lt;='Mapa de férias'!$J$15))),"F",""))</f>
        <v/>
      </c>
      <c r="M220" s="44">
        <f>IF(OR($B220="",M$213=""),"",IF(AND(NETWORKDAYS(M$213,M$213,'Feriados'!$F$7:$F$22)=1,OR(AND(M$213&gt;='Mapa de férias'!$E$15,M$213&lt;='Mapa de férias'!$F$15),AND(M$213&gt;='Mapa de férias'!$G$15,M$213&lt;='Mapa de férias'!$H$15),AND(M$213&gt;='Mapa de férias'!$I$15,M$213&lt;='Mapa de férias'!$J$15))),"F",""))</f>
        <v/>
      </c>
      <c r="N220" s="44">
        <f>IF(OR($B220="",N$213=""),"",IF(AND(NETWORKDAYS(N$213,N$213,'Feriados'!$F$7:$F$22)=1,OR(AND(N$213&gt;='Mapa de férias'!$E$15,N$213&lt;='Mapa de férias'!$F$15),AND(N$213&gt;='Mapa de férias'!$G$15,N$213&lt;='Mapa de férias'!$H$15),AND(N$213&gt;='Mapa de férias'!$I$15,N$213&lt;='Mapa de férias'!$J$15))),"F",""))</f>
        <v/>
      </c>
      <c r="O220" s="44">
        <f>IF(OR($B220="",O$213=""),"",IF(AND(NETWORKDAYS(O$213,O$213,'Feriados'!$F$7:$F$22)=1,OR(AND(O$213&gt;='Mapa de férias'!$E$15,O$213&lt;='Mapa de férias'!$F$15),AND(O$213&gt;='Mapa de férias'!$G$15,O$213&lt;='Mapa de férias'!$H$15),AND(O$213&gt;='Mapa de férias'!$I$15,O$213&lt;='Mapa de férias'!$J$15))),"F",""))</f>
        <v/>
      </c>
      <c r="P220" s="44">
        <f>IF(OR($B220="",P$213=""),"",IF(AND(NETWORKDAYS(P$213,P$213,'Feriados'!$F$7:$F$22)=1,OR(AND(P$213&gt;='Mapa de férias'!$E$15,P$213&lt;='Mapa de férias'!$F$15),AND(P$213&gt;='Mapa de férias'!$G$15,P$213&lt;='Mapa de férias'!$H$15),AND(P$213&gt;='Mapa de férias'!$I$15,P$213&lt;='Mapa de férias'!$J$15))),"F",""))</f>
        <v/>
      </c>
      <c r="Q220" s="44">
        <f>IF(OR($B220="",Q$213=""),"",IF(AND(NETWORKDAYS(Q$213,Q$213,'Feriados'!$F$7:$F$22)=1,OR(AND(Q$213&gt;='Mapa de férias'!$E$15,Q$213&lt;='Mapa de férias'!$F$15),AND(Q$213&gt;='Mapa de férias'!$G$15,Q$213&lt;='Mapa de férias'!$H$15),AND(Q$213&gt;='Mapa de férias'!$I$15,Q$213&lt;='Mapa de férias'!$J$15))),"F",""))</f>
        <v/>
      </c>
      <c r="R220" s="44">
        <f>IF(OR($B220="",R$213=""),"",IF(AND(NETWORKDAYS(R$213,R$213,'Feriados'!$F$7:$F$22)=1,OR(AND(R$213&gt;='Mapa de férias'!$E$15,R$213&lt;='Mapa de férias'!$F$15),AND(R$213&gt;='Mapa de férias'!$G$15,R$213&lt;='Mapa de férias'!$H$15),AND(R$213&gt;='Mapa de férias'!$I$15,R$213&lt;='Mapa de férias'!$J$15))),"F",""))</f>
        <v/>
      </c>
      <c r="S220" s="44">
        <f>IF(OR($B220="",S$213=""),"",IF(AND(NETWORKDAYS(S$213,S$213,'Feriados'!$F$7:$F$22)=1,OR(AND(S$213&gt;='Mapa de férias'!$E$15,S$213&lt;='Mapa de férias'!$F$15),AND(S$213&gt;='Mapa de férias'!$G$15,S$213&lt;='Mapa de férias'!$H$15),AND(S$213&gt;='Mapa de férias'!$I$15,S$213&lt;='Mapa de férias'!$J$15))),"F",""))</f>
        <v/>
      </c>
      <c r="T220" s="44">
        <f>IF(OR($B220="",T$213=""),"",IF(AND(NETWORKDAYS(T$213,T$213,'Feriados'!$F$7:$F$22)=1,OR(AND(T$213&gt;='Mapa de férias'!$E$15,T$213&lt;='Mapa de férias'!$F$15),AND(T$213&gt;='Mapa de férias'!$G$15,T$213&lt;='Mapa de férias'!$H$15),AND(T$213&gt;='Mapa de férias'!$I$15,T$213&lt;='Mapa de férias'!$J$15))),"F",""))</f>
        <v/>
      </c>
      <c r="U220" s="44">
        <f>IF(OR($B220="",U$213=""),"",IF(AND(NETWORKDAYS(U$213,U$213,'Feriados'!$F$7:$F$22)=1,OR(AND(U$213&gt;='Mapa de férias'!$E$15,U$213&lt;='Mapa de férias'!$F$15),AND(U$213&gt;='Mapa de férias'!$G$15,U$213&lt;='Mapa de férias'!$H$15),AND(U$213&gt;='Mapa de férias'!$I$15,U$213&lt;='Mapa de férias'!$J$15))),"F",""))</f>
        <v/>
      </c>
      <c r="V220" s="44">
        <f>IF(OR($B220="",V$213=""),"",IF(AND(NETWORKDAYS(V$213,V$213,'Feriados'!$F$7:$F$22)=1,OR(AND(V$213&gt;='Mapa de férias'!$E$15,V$213&lt;='Mapa de férias'!$F$15),AND(V$213&gt;='Mapa de férias'!$G$15,V$213&lt;='Mapa de férias'!$H$15),AND(V$213&gt;='Mapa de férias'!$I$15,V$213&lt;='Mapa de férias'!$J$15))),"F",""))</f>
        <v/>
      </c>
      <c r="W220" s="44">
        <f>IF(OR($B220="",W$213=""),"",IF(AND(NETWORKDAYS(W$213,W$213,'Feriados'!$F$7:$F$22)=1,OR(AND(W$213&gt;='Mapa de férias'!$E$15,W$213&lt;='Mapa de férias'!$F$15),AND(W$213&gt;='Mapa de férias'!$G$15,W$213&lt;='Mapa de férias'!$H$15),AND(W$213&gt;='Mapa de férias'!$I$15,W$213&lt;='Mapa de férias'!$J$15))),"F",""))</f>
        <v/>
      </c>
      <c r="X220" s="44">
        <f>IF(OR($B220="",X$213=""),"",IF(AND(NETWORKDAYS(X$213,X$213,'Feriados'!$F$7:$F$22)=1,OR(AND(X$213&gt;='Mapa de férias'!$E$15,X$213&lt;='Mapa de férias'!$F$15),AND(X$213&gt;='Mapa de férias'!$G$15,X$213&lt;='Mapa de férias'!$H$15),AND(X$213&gt;='Mapa de férias'!$I$15,X$213&lt;='Mapa de férias'!$J$15))),"F",""))</f>
        <v/>
      </c>
      <c r="Y220" s="44">
        <f>IF(OR($B220="",Y$213=""),"",IF(AND(NETWORKDAYS(Y$213,Y$213,'Feriados'!$F$7:$F$22)=1,OR(AND(Y$213&gt;='Mapa de férias'!$E$15,Y$213&lt;='Mapa de férias'!$F$15),AND(Y$213&gt;='Mapa de férias'!$G$15,Y$213&lt;='Mapa de férias'!$H$15),AND(Y$213&gt;='Mapa de férias'!$I$15,Y$213&lt;='Mapa de férias'!$J$15))),"F",""))</f>
        <v/>
      </c>
      <c r="Z220" s="44">
        <f>IF(OR($B220="",Z$213=""),"",IF(AND(NETWORKDAYS(Z$213,Z$213,'Feriados'!$F$7:$F$22)=1,OR(AND(Z$213&gt;='Mapa de férias'!$E$15,Z$213&lt;='Mapa de férias'!$F$15),AND(Z$213&gt;='Mapa de férias'!$G$15,Z$213&lt;='Mapa de férias'!$H$15),AND(Z$213&gt;='Mapa de férias'!$I$15,Z$213&lt;='Mapa de férias'!$J$15))),"F",""))</f>
        <v/>
      </c>
      <c r="AA220" s="44">
        <f>IF(OR($B220="",AA$213=""),"",IF(AND(NETWORKDAYS(AA$213,AA$213,'Feriados'!$F$7:$F$22)=1,OR(AND(AA$213&gt;='Mapa de férias'!$E$15,AA$213&lt;='Mapa de férias'!$F$15),AND(AA$213&gt;='Mapa de férias'!$G$15,AA$213&lt;='Mapa de férias'!$H$15),AND(AA$213&gt;='Mapa de férias'!$I$15,AA$213&lt;='Mapa de férias'!$J$15))),"F",""))</f>
        <v/>
      </c>
      <c r="AB220" s="44">
        <f>IF(OR($B220="",AB$213=""),"",IF(AND(NETWORKDAYS(AB$213,AB$213,'Feriados'!$F$7:$F$22)=1,OR(AND(AB$213&gt;='Mapa de férias'!$E$15,AB$213&lt;='Mapa de férias'!$F$15),AND(AB$213&gt;='Mapa de férias'!$G$15,AB$213&lt;='Mapa de férias'!$H$15),AND(AB$213&gt;='Mapa de férias'!$I$15,AB$213&lt;='Mapa de férias'!$J$15))),"F",""))</f>
        <v/>
      </c>
      <c r="AC220" s="44">
        <f>IF(OR($B220="",AC$213=""),"",IF(AND(NETWORKDAYS(AC$213,AC$213,'Feriados'!$F$7:$F$22)=1,OR(AND(AC$213&gt;='Mapa de férias'!$E$15,AC$213&lt;='Mapa de férias'!$F$15),AND(AC$213&gt;='Mapa de férias'!$G$15,AC$213&lt;='Mapa de férias'!$H$15),AND(AC$213&gt;='Mapa de férias'!$I$15,AC$213&lt;='Mapa de férias'!$J$15))),"F",""))</f>
        <v/>
      </c>
      <c r="AD220" s="44">
        <f>IF(OR($B220="",AD$213=""),"",IF(AND(NETWORKDAYS(AD$213,AD$213,'Feriados'!$F$7:$F$22)=1,OR(AND(AD$213&gt;='Mapa de férias'!$E$15,AD$213&lt;='Mapa de férias'!$F$15),AND(AD$213&gt;='Mapa de férias'!$G$15,AD$213&lt;='Mapa de férias'!$H$15),AND(AD$213&gt;='Mapa de férias'!$I$15,AD$213&lt;='Mapa de férias'!$J$15))),"F",""))</f>
        <v/>
      </c>
      <c r="AE220" s="44">
        <f>IF(OR($B220="",AE$213=""),"",IF(AND(NETWORKDAYS(AE$213,AE$213,'Feriados'!$F$7:$F$22)=1,OR(AND(AE$213&gt;='Mapa de férias'!$E$15,AE$213&lt;='Mapa de férias'!$F$15),AND(AE$213&gt;='Mapa de férias'!$G$15,AE$213&lt;='Mapa de férias'!$H$15),AND(AE$213&gt;='Mapa de férias'!$I$15,AE$213&lt;='Mapa de férias'!$J$15))),"F",""))</f>
        <v/>
      </c>
      <c r="AF220" s="44">
        <f>IF(OR($B220="",AF$213=""),"",IF(AND(NETWORKDAYS(AF$213,AF$213,'Feriados'!$F$7:$F$22)=1,OR(AND(AF$213&gt;='Mapa de férias'!$E$15,AF$213&lt;='Mapa de férias'!$F$15),AND(AF$213&gt;='Mapa de férias'!$G$15,AF$213&lt;='Mapa de férias'!$H$15),AND(AF$213&gt;='Mapa de férias'!$I$15,AF$213&lt;='Mapa de férias'!$J$15))),"F",""))</f>
        <v/>
      </c>
      <c r="AG220" s="44">
        <f>IF(OR($B220="",AG$213=""),"",IF(AND(NETWORKDAYS(AG$213,AG$213,'Feriados'!$F$7:$F$22)=1,OR(AND(AG$213&gt;='Mapa de férias'!$E$15,AG$213&lt;='Mapa de férias'!$F$15),AND(AG$213&gt;='Mapa de férias'!$G$15,AG$213&lt;='Mapa de férias'!$H$15),AND(AG$213&gt;='Mapa de férias'!$I$15,AG$213&lt;='Mapa de férias'!$J$15))),"F",""))</f>
        <v/>
      </c>
      <c r="AH220" s="45">
        <f>IF($B220="","",COUNTIF(C220:AG220,"F"))</f>
        <v/>
      </c>
    </row>
    <row r="221" ht="15" customHeight="1">
      <c r="A221" s="42" t="n">
        <v>7</v>
      </c>
      <c r="B221" s="43">
        <f>IF('Mapa de férias'!$B$16="","",'Mapa de férias'!$B$16)</f>
        <v/>
      </c>
      <c r="C221" s="44">
        <f>IF(OR($B221="",C$213=""),"",IF(AND(NETWORKDAYS(C$213,C$213,'Feriados'!$F$7:$F$22)=1,OR(AND(C$213&gt;='Mapa de férias'!$E$16,C$213&lt;='Mapa de férias'!$F$16),AND(C$213&gt;='Mapa de férias'!$G$16,C$213&lt;='Mapa de férias'!$H$16),AND(C$213&gt;='Mapa de férias'!$I$16,C$213&lt;='Mapa de férias'!$J$16))),"F",""))</f>
        <v/>
      </c>
      <c r="D221" s="44">
        <f>IF(OR($B221="",D$213=""),"",IF(AND(NETWORKDAYS(D$213,D$213,'Feriados'!$F$7:$F$22)=1,OR(AND(D$213&gt;='Mapa de férias'!$E$16,D$213&lt;='Mapa de férias'!$F$16),AND(D$213&gt;='Mapa de férias'!$G$16,D$213&lt;='Mapa de férias'!$H$16),AND(D$213&gt;='Mapa de férias'!$I$16,D$213&lt;='Mapa de férias'!$J$16))),"F",""))</f>
        <v/>
      </c>
      <c r="E221" s="44">
        <f>IF(OR($B221="",E$213=""),"",IF(AND(NETWORKDAYS(E$213,E$213,'Feriados'!$F$7:$F$22)=1,OR(AND(E$213&gt;='Mapa de férias'!$E$16,E$213&lt;='Mapa de férias'!$F$16),AND(E$213&gt;='Mapa de férias'!$G$16,E$213&lt;='Mapa de férias'!$H$16),AND(E$213&gt;='Mapa de férias'!$I$16,E$213&lt;='Mapa de férias'!$J$16))),"F",""))</f>
        <v/>
      </c>
      <c r="F221" s="44">
        <f>IF(OR($B221="",F$213=""),"",IF(AND(NETWORKDAYS(F$213,F$213,'Feriados'!$F$7:$F$22)=1,OR(AND(F$213&gt;='Mapa de férias'!$E$16,F$213&lt;='Mapa de férias'!$F$16),AND(F$213&gt;='Mapa de férias'!$G$16,F$213&lt;='Mapa de férias'!$H$16),AND(F$213&gt;='Mapa de férias'!$I$16,F$213&lt;='Mapa de férias'!$J$16))),"F",""))</f>
        <v/>
      </c>
      <c r="G221" s="44">
        <f>IF(OR($B221="",G$213=""),"",IF(AND(NETWORKDAYS(G$213,G$213,'Feriados'!$F$7:$F$22)=1,OR(AND(G$213&gt;='Mapa de férias'!$E$16,G$213&lt;='Mapa de férias'!$F$16),AND(G$213&gt;='Mapa de férias'!$G$16,G$213&lt;='Mapa de férias'!$H$16),AND(G$213&gt;='Mapa de férias'!$I$16,G$213&lt;='Mapa de férias'!$J$16))),"F",""))</f>
        <v/>
      </c>
      <c r="H221" s="44">
        <f>IF(OR($B221="",H$213=""),"",IF(AND(NETWORKDAYS(H$213,H$213,'Feriados'!$F$7:$F$22)=1,OR(AND(H$213&gt;='Mapa de férias'!$E$16,H$213&lt;='Mapa de férias'!$F$16),AND(H$213&gt;='Mapa de férias'!$G$16,H$213&lt;='Mapa de férias'!$H$16),AND(H$213&gt;='Mapa de férias'!$I$16,H$213&lt;='Mapa de férias'!$J$16))),"F",""))</f>
        <v/>
      </c>
      <c r="I221" s="44">
        <f>IF(OR($B221="",I$213=""),"",IF(AND(NETWORKDAYS(I$213,I$213,'Feriados'!$F$7:$F$22)=1,OR(AND(I$213&gt;='Mapa de férias'!$E$16,I$213&lt;='Mapa de férias'!$F$16),AND(I$213&gt;='Mapa de férias'!$G$16,I$213&lt;='Mapa de férias'!$H$16),AND(I$213&gt;='Mapa de férias'!$I$16,I$213&lt;='Mapa de férias'!$J$16))),"F",""))</f>
        <v/>
      </c>
      <c r="J221" s="44">
        <f>IF(OR($B221="",J$213=""),"",IF(AND(NETWORKDAYS(J$213,J$213,'Feriados'!$F$7:$F$22)=1,OR(AND(J$213&gt;='Mapa de férias'!$E$16,J$213&lt;='Mapa de férias'!$F$16),AND(J$213&gt;='Mapa de férias'!$G$16,J$213&lt;='Mapa de férias'!$H$16),AND(J$213&gt;='Mapa de férias'!$I$16,J$213&lt;='Mapa de férias'!$J$16))),"F",""))</f>
        <v/>
      </c>
      <c r="K221" s="44">
        <f>IF(OR($B221="",K$213=""),"",IF(AND(NETWORKDAYS(K$213,K$213,'Feriados'!$F$7:$F$22)=1,OR(AND(K$213&gt;='Mapa de férias'!$E$16,K$213&lt;='Mapa de férias'!$F$16),AND(K$213&gt;='Mapa de férias'!$G$16,K$213&lt;='Mapa de férias'!$H$16),AND(K$213&gt;='Mapa de férias'!$I$16,K$213&lt;='Mapa de férias'!$J$16))),"F",""))</f>
        <v/>
      </c>
      <c r="L221" s="44">
        <f>IF(OR($B221="",L$213=""),"",IF(AND(NETWORKDAYS(L$213,L$213,'Feriados'!$F$7:$F$22)=1,OR(AND(L$213&gt;='Mapa de férias'!$E$16,L$213&lt;='Mapa de férias'!$F$16),AND(L$213&gt;='Mapa de férias'!$G$16,L$213&lt;='Mapa de férias'!$H$16),AND(L$213&gt;='Mapa de férias'!$I$16,L$213&lt;='Mapa de férias'!$J$16))),"F",""))</f>
        <v/>
      </c>
      <c r="M221" s="44">
        <f>IF(OR($B221="",M$213=""),"",IF(AND(NETWORKDAYS(M$213,M$213,'Feriados'!$F$7:$F$22)=1,OR(AND(M$213&gt;='Mapa de férias'!$E$16,M$213&lt;='Mapa de férias'!$F$16),AND(M$213&gt;='Mapa de férias'!$G$16,M$213&lt;='Mapa de férias'!$H$16),AND(M$213&gt;='Mapa de férias'!$I$16,M$213&lt;='Mapa de férias'!$J$16))),"F",""))</f>
        <v/>
      </c>
      <c r="N221" s="44">
        <f>IF(OR($B221="",N$213=""),"",IF(AND(NETWORKDAYS(N$213,N$213,'Feriados'!$F$7:$F$22)=1,OR(AND(N$213&gt;='Mapa de férias'!$E$16,N$213&lt;='Mapa de férias'!$F$16),AND(N$213&gt;='Mapa de férias'!$G$16,N$213&lt;='Mapa de férias'!$H$16),AND(N$213&gt;='Mapa de férias'!$I$16,N$213&lt;='Mapa de férias'!$J$16))),"F",""))</f>
        <v/>
      </c>
      <c r="O221" s="44">
        <f>IF(OR($B221="",O$213=""),"",IF(AND(NETWORKDAYS(O$213,O$213,'Feriados'!$F$7:$F$22)=1,OR(AND(O$213&gt;='Mapa de férias'!$E$16,O$213&lt;='Mapa de férias'!$F$16),AND(O$213&gt;='Mapa de férias'!$G$16,O$213&lt;='Mapa de férias'!$H$16),AND(O$213&gt;='Mapa de férias'!$I$16,O$213&lt;='Mapa de férias'!$J$16))),"F",""))</f>
        <v/>
      </c>
      <c r="P221" s="44">
        <f>IF(OR($B221="",P$213=""),"",IF(AND(NETWORKDAYS(P$213,P$213,'Feriados'!$F$7:$F$22)=1,OR(AND(P$213&gt;='Mapa de férias'!$E$16,P$213&lt;='Mapa de férias'!$F$16),AND(P$213&gt;='Mapa de férias'!$G$16,P$213&lt;='Mapa de férias'!$H$16),AND(P$213&gt;='Mapa de férias'!$I$16,P$213&lt;='Mapa de férias'!$J$16))),"F",""))</f>
        <v/>
      </c>
      <c r="Q221" s="44">
        <f>IF(OR($B221="",Q$213=""),"",IF(AND(NETWORKDAYS(Q$213,Q$213,'Feriados'!$F$7:$F$22)=1,OR(AND(Q$213&gt;='Mapa de férias'!$E$16,Q$213&lt;='Mapa de férias'!$F$16),AND(Q$213&gt;='Mapa de férias'!$G$16,Q$213&lt;='Mapa de férias'!$H$16),AND(Q$213&gt;='Mapa de férias'!$I$16,Q$213&lt;='Mapa de férias'!$J$16))),"F",""))</f>
        <v/>
      </c>
      <c r="R221" s="44">
        <f>IF(OR($B221="",R$213=""),"",IF(AND(NETWORKDAYS(R$213,R$213,'Feriados'!$F$7:$F$22)=1,OR(AND(R$213&gt;='Mapa de férias'!$E$16,R$213&lt;='Mapa de férias'!$F$16),AND(R$213&gt;='Mapa de férias'!$G$16,R$213&lt;='Mapa de férias'!$H$16),AND(R$213&gt;='Mapa de férias'!$I$16,R$213&lt;='Mapa de férias'!$J$16))),"F",""))</f>
        <v/>
      </c>
      <c r="S221" s="44">
        <f>IF(OR($B221="",S$213=""),"",IF(AND(NETWORKDAYS(S$213,S$213,'Feriados'!$F$7:$F$22)=1,OR(AND(S$213&gt;='Mapa de férias'!$E$16,S$213&lt;='Mapa de férias'!$F$16),AND(S$213&gt;='Mapa de férias'!$G$16,S$213&lt;='Mapa de férias'!$H$16),AND(S$213&gt;='Mapa de férias'!$I$16,S$213&lt;='Mapa de férias'!$J$16))),"F",""))</f>
        <v/>
      </c>
      <c r="T221" s="44">
        <f>IF(OR($B221="",T$213=""),"",IF(AND(NETWORKDAYS(T$213,T$213,'Feriados'!$F$7:$F$22)=1,OR(AND(T$213&gt;='Mapa de férias'!$E$16,T$213&lt;='Mapa de férias'!$F$16),AND(T$213&gt;='Mapa de férias'!$G$16,T$213&lt;='Mapa de férias'!$H$16),AND(T$213&gt;='Mapa de férias'!$I$16,T$213&lt;='Mapa de férias'!$J$16))),"F",""))</f>
        <v/>
      </c>
      <c r="U221" s="44">
        <f>IF(OR($B221="",U$213=""),"",IF(AND(NETWORKDAYS(U$213,U$213,'Feriados'!$F$7:$F$22)=1,OR(AND(U$213&gt;='Mapa de férias'!$E$16,U$213&lt;='Mapa de férias'!$F$16),AND(U$213&gt;='Mapa de férias'!$G$16,U$213&lt;='Mapa de férias'!$H$16),AND(U$213&gt;='Mapa de férias'!$I$16,U$213&lt;='Mapa de férias'!$J$16))),"F",""))</f>
        <v/>
      </c>
      <c r="V221" s="44">
        <f>IF(OR($B221="",V$213=""),"",IF(AND(NETWORKDAYS(V$213,V$213,'Feriados'!$F$7:$F$22)=1,OR(AND(V$213&gt;='Mapa de férias'!$E$16,V$213&lt;='Mapa de férias'!$F$16),AND(V$213&gt;='Mapa de férias'!$G$16,V$213&lt;='Mapa de férias'!$H$16),AND(V$213&gt;='Mapa de férias'!$I$16,V$213&lt;='Mapa de férias'!$J$16))),"F",""))</f>
        <v/>
      </c>
      <c r="W221" s="44">
        <f>IF(OR($B221="",W$213=""),"",IF(AND(NETWORKDAYS(W$213,W$213,'Feriados'!$F$7:$F$22)=1,OR(AND(W$213&gt;='Mapa de férias'!$E$16,W$213&lt;='Mapa de férias'!$F$16),AND(W$213&gt;='Mapa de férias'!$G$16,W$213&lt;='Mapa de férias'!$H$16),AND(W$213&gt;='Mapa de férias'!$I$16,W$213&lt;='Mapa de férias'!$J$16))),"F",""))</f>
        <v/>
      </c>
      <c r="X221" s="44">
        <f>IF(OR($B221="",X$213=""),"",IF(AND(NETWORKDAYS(X$213,X$213,'Feriados'!$F$7:$F$22)=1,OR(AND(X$213&gt;='Mapa de férias'!$E$16,X$213&lt;='Mapa de férias'!$F$16),AND(X$213&gt;='Mapa de férias'!$G$16,X$213&lt;='Mapa de férias'!$H$16),AND(X$213&gt;='Mapa de férias'!$I$16,X$213&lt;='Mapa de férias'!$J$16))),"F",""))</f>
        <v/>
      </c>
      <c r="Y221" s="44">
        <f>IF(OR($B221="",Y$213=""),"",IF(AND(NETWORKDAYS(Y$213,Y$213,'Feriados'!$F$7:$F$22)=1,OR(AND(Y$213&gt;='Mapa de férias'!$E$16,Y$213&lt;='Mapa de férias'!$F$16),AND(Y$213&gt;='Mapa de férias'!$G$16,Y$213&lt;='Mapa de férias'!$H$16),AND(Y$213&gt;='Mapa de férias'!$I$16,Y$213&lt;='Mapa de férias'!$J$16))),"F",""))</f>
        <v/>
      </c>
      <c r="Z221" s="44">
        <f>IF(OR($B221="",Z$213=""),"",IF(AND(NETWORKDAYS(Z$213,Z$213,'Feriados'!$F$7:$F$22)=1,OR(AND(Z$213&gt;='Mapa de férias'!$E$16,Z$213&lt;='Mapa de férias'!$F$16),AND(Z$213&gt;='Mapa de férias'!$G$16,Z$213&lt;='Mapa de férias'!$H$16),AND(Z$213&gt;='Mapa de férias'!$I$16,Z$213&lt;='Mapa de férias'!$J$16))),"F",""))</f>
        <v/>
      </c>
      <c r="AA221" s="44">
        <f>IF(OR($B221="",AA$213=""),"",IF(AND(NETWORKDAYS(AA$213,AA$213,'Feriados'!$F$7:$F$22)=1,OR(AND(AA$213&gt;='Mapa de férias'!$E$16,AA$213&lt;='Mapa de férias'!$F$16),AND(AA$213&gt;='Mapa de férias'!$G$16,AA$213&lt;='Mapa de férias'!$H$16),AND(AA$213&gt;='Mapa de férias'!$I$16,AA$213&lt;='Mapa de férias'!$J$16))),"F",""))</f>
        <v/>
      </c>
      <c r="AB221" s="44">
        <f>IF(OR($B221="",AB$213=""),"",IF(AND(NETWORKDAYS(AB$213,AB$213,'Feriados'!$F$7:$F$22)=1,OR(AND(AB$213&gt;='Mapa de férias'!$E$16,AB$213&lt;='Mapa de férias'!$F$16),AND(AB$213&gt;='Mapa de férias'!$G$16,AB$213&lt;='Mapa de férias'!$H$16),AND(AB$213&gt;='Mapa de férias'!$I$16,AB$213&lt;='Mapa de férias'!$J$16))),"F",""))</f>
        <v/>
      </c>
      <c r="AC221" s="44">
        <f>IF(OR($B221="",AC$213=""),"",IF(AND(NETWORKDAYS(AC$213,AC$213,'Feriados'!$F$7:$F$22)=1,OR(AND(AC$213&gt;='Mapa de férias'!$E$16,AC$213&lt;='Mapa de férias'!$F$16),AND(AC$213&gt;='Mapa de férias'!$G$16,AC$213&lt;='Mapa de férias'!$H$16),AND(AC$213&gt;='Mapa de férias'!$I$16,AC$213&lt;='Mapa de férias'!$J$16))),"F",""))</f>
        <v/>
      </c>
      <c r="AD221" s="44">
        <f>IF(OR($B221="",AD$213=""),"",IF(AND(NETWORKDAYS(AD$213,AD$213,'Feriados'!$F$7:$F$22)=1,OR(AND(AD$213&gt;='Mapa de férias'!$E$16,AD$213&lt;='Mapa de férias'!$F$16),AND(AD$213&gt;='Mapa de férias'!$G$16,AD$213&lt;='Mapa de férias'!$H$16),AND(AD$213&gt;='Mapa de férias'!$I$16,AD$213&lt;='Mapa de férias'!$J$16))),"F",""))</f>
        <v/>
      </c>
      <c r="AE221" s="44">
        <f>IF(OR($B221="",AE$213=""),"",IF(AND(NETWORKDAYS(AE$213,AE$213,'Feriados'!$F$7:$F$22)=1,OR(AND(AE$213&gt;='Mapa de férias'!$E$16,AE$213&lt;='Mapa de férias'!$F$16),AND(AE$213&gt;='Mapa de férias'!$G$16,AE$213&lt;='Mapa de férias'!$H$16),AND(AE$213&gt;='Mapa de férias'!$I$16,AE$213&lt;='Mapa de férias'!$J$16))),"F",""))</f>
        <v/>
      </c>
      <c r="AF221" s="44">
        <f>IF(OR($B221="",AF$213=""),"",IF(AND(NETWORKDAYS(AF$213,AF$213,'Feriados'!$F$7:$F$22)=1,OR(AND(AF$213&gt;='Mapa de férias'!$E$16,AF$213&lt;='Mapa de férias'!$F$16),AND(AF$213&gt;='Mapa de férias'!$G$16,AF$213&lt;='Mapa de férias'!$H$16),AND(AF$213&gt;='Mapa de férias'!$I$16,AF$213&lt;='Mapa de férias'!$J$16))),"F",""))</f>
        <v/>
      </c>
      <c r="AG221" s="44">
        <f>IF(OR($B221="",AG$213=""),"",IF(AND(NETWORKDAYS(AG$213,AG$213,'Feriados'!$F$7:$F$22)=1,OR(AND(AG$213&gt;='Mapa de férias'!$E$16,AG$213&lt;='Mapa de férias'!$F$16),AND(AG$213&gt;='Mapa de férias'!$G$16,AG$213&lt;='Mapa de férias'!$H$16),AND(AG$213&gt;='Mapa de férias'!$I$16,AG$213&lt;='Mapa de férias'!$J$16))),"F",""))</f>
        <v/>
      </c>
      <c r="AH221" s="45">
        <f>IF($B221="","",COUNTIF(C221:AG221,"F"))</f>
        <v/>
      </c>
    </row>
    <row r="222" ht="15" customHeight="1">
      <c r="A222" s="42" t="n">
        <v>8</v>
      </c>
      <c r="B222" s="43">
        <f>IF('Mapa de férias'!$B$17="","",'Mapa de férias'!$B$17)</f>
        <v/>
      </c>
      <c r="C222" s="44">
        <f>IF(OR($B222="",C$213=""),"",IF(AND(NETWORKDAYS(C$213,C$213,'Feriados'!$F$7:$F$22)=1,OR(AND(C$213&gt;='Mapa de férias'!$E$17,C$213&lt;='Mapa de férias'!$F$17),AND(C$213&gt;='Mapa de férias'!$G$17,C$213&lt;='Mapa de férias'!$H$17),AND(C$213&gt;='Mapa de férias'!$I$17,C$213&lt;='Mapa de férias'!$J$17))),"F",""))</f>
        <v/>
      </c>
      <c r="D222" s="44">
        <f>IF(OR($B222="",D$213=""),"",IF(AND(NETWORKDAYS(D$213,D$213,'Feriados'!$F$7:$F$22)=1,OR(AND(D$213&gt;='Mapa de férias'!$E$17,D$213&lt;='Mapa de férias'!$F$17),AND(D$213&gt;='Mapa de férias'!$G$17,D$213&lt;='Mapa de férias'!$H$17),AND(D$213&gt;='Mapa de férias'!$I$17,D$213&lt;='Mapa de férias'!$J$17))),"F",""))</f>
        <v/>
      </c>
      <c r="E222" s="44">
        <f>IF(OR($B222="",E$213=""),"",IF(AND(NETWORKDAYS(E$213,E$213,'Feriados'!$F$7:$F$22)=1,OR(AND(E$213&gt;='Mapa de férias'!$E$17,E$213&lt;='Mapa de férias'!$F$17),AND(E$213&gt;='Mapa de férias'!$G$17,E$213&lt;='Mapa de férias'!$H$17),AND(E$213&gt;='Mapa de férias'!$I$17,E$213&lt;='Mapa de férias'!$J$17))),"F",""))</f>
        <v/>
      </c>
      <c r="F222" s="44">
        <f>IF(OR($B222="",F$213=""),"",IF(AND(NETWORKDAYS(F$213,F$213,'Feriados'!$F$7:$F$22)=1,OR(AND(F$213&gt;='Mapa de férias'!$E$17,F$213&lt;='Mapa de férias'!$F$17),AND(F$213&gt;='Mapa de férias'!$G$17,F$213&lt;='Mapa de férias'!$H$17),AND(F$213&gt;='Mapa de férias'!$I$17,F$213&lt;='Mapa de férias'!$J$17))),"F",""))</f>
        <v/>
      </c>
      <c r="G222" s="44">
        <f>IF(OR($B222="",G$213=""),"",IF(AND(NETWORKDAYS(G$213,G$213,'Feriados'!$F$7:$F$22)=1,OR(AND(G$213&gt;='Mapa de férias'!$E$17,G$213&lt;='Mapa de férias'!$F$17),AND(G$213&gt;='Mapa de férias'!$G$17,G$213&lt;='Mapa de férias'!$H$17),AND(G$213&gt;='Mapa de férias'!$I$17,G$213&lt;='Mapa de férias'!$J$17))),"F",""))</f>
        <v/>
      </c>
      <c r="H222" s="44">
        <f>IF(OR($B222="",H$213=""),"",IF(AND(NETWORKDAYS(H$213,H$213,'Feriados'!$F$7:$F$22)=1,OR(AND(H$213&gt;='Mapa de férias'!$E$17,H$213&lt;='Mapa de férias'!$F$17),AND(H$213&gt;='Mapa de férias'!$G$17,H$213&lt;='Mapa de férias'!$H$17),AND(H$213&gt;='Mapa de férias'!$I$17,H$213&lt;='Mapa de férias'!$J$17))),"F",""))</f>
        <v/>
      </c>
      <c r="I222" s="44">
        <f>IF(OR($B222="",I$213=""),"",IF(AND(NETWORKDAYS(I$213,I$213,'Feriados'!$F$7:$F$22)=1,OR(AND(I$213&gt;='Mapa de férias'!$E$17,I$213&lt;='Mapa de férias'!$F$17),AND(I$213&gt;='Mapa de férias'!$G$17,I$213&lt;='Mapa de férias'!$H$17),AND(I$213&gt;='Mapa de férias'!$I$17,I$213&lt;='Mapa de férias'!$J$17))),"F",""))</f>
        <v/>
      </c>
      <c r="J222" s="44">
        <f>IF(OR($B222="",J$213=""),"",IF(AND(NETWORKDAYS(J$213,J$213,'Feriados'!$F$7:$F$22)=1,OR(AND(J$213&gt;='Mapa de férias'!$E$17,J$213&lt;='Mapa de férias'!$F$17),AND(J$213&gt;='Mapa de férias'!$G$17,J$213&lt;='Mapa de férias'!$H$17),AND(J$213&gt;='Mapa de férias'!$I$17,J$213&lt;='Mapa de férias'!$J$17))),"F",""))</f>
        <v/>
      </c>
      <c r="K222" s="44">
        <f>IF(OR($B222="",K$213=""),"",IF(AND(NETWORKDAYS(K$213,K$213,'Feriados'!$F$7:$F$22)=1,OR(AND(K$213&gt;='Mapa de férias'!$E$17,K$213&lt;='Mapa de férias'!$F$17),AND(K$213&gt;='Mapa de férias'!$G$17,K$213&lt;='Mapa de férias'!$H$17),AND(K$213&gt;='Mapa de férias'!$I$17,K$213&lt;='Mapa de férias'!$J$17))),"F",""))</f>
        <v/>
      </c>
      <c r="L222" s="44">
        <f>IF(OR($B222="",L$213=""),"",IF(AND(NETWORKDAYS(L$213,L$213,'Feriados'!$F$7:$F$22)=1,OR(AND(L$213&gt;='Mapa de férias'!$E$17,L$213&lt;='Mapa de férias'!$F$17),AND(L$213&gt;='Mapa de férias'!$G$17,L$213&lt;='Mapa de férias'!$H$17),AND(L$213&gt;='Mapa de férias'!$I$17,L$213&lt;='Mapa de férias'!$J$17))),"F",""))</f>
        <v/>
      </c>
      <c r="M222" s="44">
        <f>IF(OR($B222="",M$213=""),"",IF(AND(NETWORKDAYS(M$213,M$213,'Feriados'!$F$7:$F$22)=1,OR(AND(M$213&gt;='Mapa de férias'!$E$17,M$213&lt;='Mapa de férias'!$F$17),AND(M$213&gt;='Mapa de férias'!$G$17,M$213&lt;='Mapa de férias'!$H$17),AND(M$213&gt;='Mapa de férias'!$I$17,M$213&lt;='Mapa de férias'!$J$17))),"F",""))</f>
        <v/>
      </c>
      <c r="N222" s="44">
        <f>IF(OR($B222="",N$213=""),"",IF(AND(NETWORKDAYS(N$213,N$213,'Feriados'!$F$7:$F$22)=1,OR(AND(N$213&gt;='Mapa de férias'!$E$17,N$213&lt;='Mapa de férias'!$F$17),AND(N$213&gt;='Mapa de férias'!$G$17,N$213&lt;='Mapa de férias'!$H$17),AND(N$213&gt;='Mapa de férias'!$I$17,N$213&lt;='Mapa de férias'!$J$17))),"F",""))</f>
        <v/>
      </c>
      <c r="O222" s="44">
        <f>IF(OR($B222="",O$213=""),"",IF(AND(NETWORKDAYS(O$213,O$213,'Feriados'!$F$7:$F$22)=1,OR(AND(O$213&gt;='Mapa de férias'!$E$17,O$213&lt;='Mapa de férias'!$F$17),AND(O$213&gt;='Mapa de férias'!$G$17,O$213&lt;='Mapa de férias'!$H$17),AND(O$213&gt;='Mapa de férias'!$I$17,O$213&lt;='Mapa de férias'!$J$17))),"F",""))</f>
        <v/>
      </c>
      <c r="P222" s="44">
        <f>IF(OR($B222="",P$213=""),"",IF(AND(NETWORKDAYS(P$213,P$213,'Feriados'!$F$7:$F$22)=1,OR(AND(P$213&gt;='Mapa de férias'!$E$17,P$213&lt;='Mapa de férias'!$F$17),AND(P$213&gt;='Mapa de férias'!$G$17,P$213&lt;='Mapa de férias'!$H$17),AND(P$213&gt;='Mapa de férias'!$I$17,P$213&lt;='Mapa de férias'!$J$17))),"F",""))</f>
        <v/>
      </c>
      <c r="Q222" s="44">
        <f>IF(OR($B222="",Q$213=""),"",IF(AND(NETWORKDAYS(Q$213,Q$213,'Feriados'!$F$7:$F$22)=1,OR(AND(Q$213&gt;='Mapa de férias'!$E$17,Q$213&lt;='Mapa de férias'!$F$17),AND(Q$213&gt;='Mapa de férias'!$G$17,Q$213&lt;='Mapa de férias'!$H$17),AND(Q$213&gt;='Mapa de férias'!$I$17,Q$213&lt;='Mapa de férias'!$J$17))),"F",""))</f>
        <v/>
      </c>
      <c r="R222" s="44">
        <f>IF(OR($B222="",R$213=""),"",IF(AND(NETWORKDAYS(R$213,R$213,'Feriados'!$F$7:$F$22)=1,OR(AND(R$213&gt;='Mapa de férias'!$E$17,R$213&lt;='Mapa de férias'!$F$17),AND(R$213&gt;='Mapa de férias'!$G$17,R$213&lt;='Mapa de férias'!$H$17),AND(R$213&gt;='Mapa de férias'!$I$17,R$213&lt;='Mapa de férias'!$J$17))),"F",""))</f>
        <v/>
      </c>
      <c r="S222" s="44">
        <f>IF(OR($B222="",S$213=""),"",IF(AND(NETWORKDAYS(S$213,S$213,'Feriados'!$F$7:$F$22)=1,OR(AND(S$213&gt;='Mapa de férias'!$E$17,S$213&lt;='Mapa de férias'!$F$17),AND(S$213&gt;='Mapa de férias'!$G$17,S$213&lt;='Mapa de férias'!$H$17),AND(S$213&gt;='Mapa de férias'!$I$17,S$213&lt;='Mapa de férias'!$J$17))),"F",""))</f>
        <v/>
      </c>
      <c r="T222" s="44">
        <f>IF(OR($B222="",T$213=""),"",IF(AND(NETWORKDAYS(T$213,T$213,'Feriados'!$F$7:$F$22)=1,OR(AND(T$213&gt;='Mapa de férias'!$E$17,T$213&lt;='Mapa de férias'!$F$17),AND(T$213&gt;='Mapa de férias'!$G$17,T$213&lt;='Mapa de férias'!$H$17),AND(T$213&gt;='Mapa de férias'!$I$17,T$213&lt;='Mapa de férias'!$J$17))),"F",""))</f>
        <v/>
      </c>
      <c r="U222" s="44">
        <f>IF(OR($B222="",U$213=""),"",IF(AND(NETWORKDAYS(U$213,U$213,'Feriados'!$F$7:$F$22)=1,OR(AND(U$213&gt;='Mapa de férias'!$E$17,U$213&lt;='Mapa de férias'!$F$17),AND(U$213&gt;='Mapa de férias'!$G$17,U$213&lt;='Mapa de férias'!$H$17),AND(U$213&gt;='Mapa de férias'!$I$17,U$213&lt;='Mapa de férias'!$J$17))),"F",""))</f>
        <v/>
      </c>
      <c r="V222" s="44">
        <f>IF(OR($B222="",V$213=""),"",IF(AND(NETWORKDAYS(V$213,V$213,'Feriados'!$F$7:$F$22)=1,OR(AND(V$213&gt;='Mapa de férias'!$E$17,V$213&lt;='Mapa de férias'!$F$17),AND(V$213&gt;='Mapa de férias'!$G$17,V$213&lt;='Mapa de férias'!$H$17),AND(V$213&gt;='Mapa de férias'!$I$17,V$213&lt;='Mapa de férias'!$J$17))),"F",""))</f>
        <v/>
      </c>
      <c r="W222" s="44">
        <f>IF(OR($B222="",W$213=""),"",IF(AND(NETWORKDAYS(W$213,W$213,'Feriados'!$F$7:$F$22)=1,OR(AND(W$213&gt;='Mapa de férias'!$E$17,W$213&lt;='Mapa de férias'!$F$17),AND(W$213&gt;='Mapa de férias'!$G$17,W$213&lt;='Mapa de férias'!$H$17),AND(W$213&gt;='Mapa de férias'!$I$17,W$213&lt;='Mapa de férias'!$J$17))),"F",""))</f>
        <v/>
      </c>
      <c r="X222" s="44">
        <f>IF(OR($B222="",X$213=""),"",IF(AND(NETWORKDAYS(X$213,X$213,'Feriados'!$F$7:$F$22)=1,OR(AND(X$213&gt;='Mapa de férias'!$E$17,X$213&lt;='Mapa de férias'!$F$17),AND(X$213&gt;='Mapa de férias'!$G$17,X$213&lt;='Mapa de férias'!$H$17),AND(X$213&gt;='Mapa de férias'!$I$17,X$213&lt;='Mapa de férias'!$J$17))),"F",""))</f>
        <v/>
      </c>
      <c r="Y222" s="44">
        <f>IF(OR($B222="",Y$213=""),"",IF(AND(NETWORKDAYS(Y$213,Y$213,'Feriados'!$F$7:$F$22)=1,OR(AND(Y$213&gt;='Mapa de férias'!$E$17,Y$213&lt;='Mapa de férias'!$F$17),AND(Y$213&gt;='Mapa de férias'!$G$17,Y$213&lt;='Mapa de férias'!$H$17),AND(Y$213&gt;='Mapa de férias'!$I$17,Y$213&lt;='Mapa de férias'!$J$17))),"F",""))</f>
        <v/>
      </c>
      <c r="Z222" s="44">
        <f>IF(OR($B222="",Z$213=""),"",IF(AND(NETWORKDAYS(Z$213,Z$213,'Feriados'!$F$7:$F$22)=1,OR(AND(Z$213&gt;='Mapa de férias'!$E$17,Z$213&lt;='Mapa de férias'!$F$17),AND(Z$213&gt;='Mapa de férias'!$G$17,Z$213&lt;='Mapa de férias'!$H$17),AND(Z$213&gt;='Mapa de férias'!$I$17,Z$213&lt;='Mapa de férias'!$J$17))),"F",""))</f>
        <v/>
      </c>
      <c r="AA222" s="44">
        <f>IF(OR($B222="",AA$213=""),"",IF(AND(NETWORKDAYS(AA$213,AA$213,'Feriados'!$F$7:$F$22)=1,OR(AND(AA$213&gt;='Mapa de férias'!$E$17,AA$213&lt;='Mapa de férias'!$F$17),AND(AA$213&gt;='Mapa de férias'!$G$17,AA$213&lt;='Mapa de férias'!$H$17),AND(AA$213&gt;='Mapa de férias'!$I$17,AA$213&lt;='Mapa de férias'!$J$17))),"F",""))</f>
        <v/>
      </c>
      <c r="AB222" s="44">
        <f>IF(OR($B222="",AB$213=""),"",IF(AND(NETWORKDAYS(AB$213,AB$213,'Feriados'!$F$7:$F$22)=1,OR(AND(AB$213&gt;='Mapa de férias'!$E$17,AB$213&lt;='Mapa de férias'!$F$17),AND(AB$213&gt;='Mapa de férias'!$G$17,AB$213&lt;='Mapa de férias'!$H$17),AND(AB$213&gt;='Mapa de férias'!$I$17,AB$213&lt;='Mapa de férias'!$J$17))),"F",""))</f>
        <v/>
      </c>
      <c r="AC222" s="44">
        <f>IF(OR($B222="",AC$213=""),"",IF(AND(NETWORKDAYS(AC$213,AC$213,'Feriados'!$F$7:$F$22)=1,OR(AND(AC$213&gt;='Mapa de férias'!$E$17,AC$213&lt;='Mapa de férias'!$F$17),AND(AC$213&gt;='Mapa de férias'!$G$17,AC$213&lt;='Mapa de férias'!$H$17),AND(AC$213&gt;='Mapa de férias'!$I$17,AC$213&lt;='Mapa de férias'!$J$17))),"F",""))</f>
        <v/>
      </c>
      <c r="AD222" s="44">
        <f>IF(OR($B222="",AD$213=""),"",IF(AND(NETWORKDAYS(AD$213,AD$213,'Feriados'!$F$7:$F$22)=1,OR(AND(AD$213&gt;='Mapa de férias'!$E$17,AD$213&lt;='Mapa de férias'!$F$17),AND(AD$213&gt;='Mapa de férias'!$G$17,AD$213&lt;='Mapa de férias'!$H$17),AND(AD$213&gt;='Mapa de férias'!$I$17,AD$213&lt;='Mapa de férias'!$J$17))),"F",""))</f>
        <v/>
      </c>
      <c r="AE222" s="44">
        <f>IF(OR($B222="",AE$213=""),"",IF(AND(NETWORKDAYS(AE$213,AE$213,'Feriados'!$F$7:$F$22)=1,OR(AND(AE$213&gt;='Mapa de férias'!$E$17,AE$213&lt;='Mapa de férias'!$F$17),AND(AE$213&gt;='Mapa de férias'!$G$17,AE$213&lt;='Mapa de férias'!$H$17),AND(AE$213&gt;='Mapa de férias'!$I$17,AE$213&lt;='Mapa de férias'!$J$17))),"F",""))</f>
        <v/>
      </c>
      <c r="AF222" s="44">
        <f>IF(OR($B222="",AF$213=""),"",IF(AND(NETWORKDAYS(AF$213,AF$213,'Feriados'!$F$7:$F$22)=1,OR(AND(AF$213&gt;='Mapa de férias'!$E$17,AF$213&lt;='Mapa de férias'!$F$17),AND(AF$213&gt;='Mapa de férias'!$G$17,AF$213&lt;='Mapa de férias'!$H$17),AND(AF$213&gt;='Mapa de férias'!$I$17,AF$213&lt;='Mapa de férias'!$J$17))),"F",""))</f>
        <v/>
      </c>
      <c r="AG222" s="44">
        <f>IF(OR($B222="",AG$213=""),"",IF(AND(NETWORKDAYS(AG$213,AG$213,'Feriados'!$F$7:$F$22)=1,OR(AND(AG$213&gt;='Mapa de férias'!$E$17,AG$213&lt;='Mapa de férias'!$F$17),AND(AG$213&gt;='Mapa de férias'!$G$17,AG$213&lt;='Mapa de férias'!$H$17),AND(AG$213&gt;='Mapa de férias'!$I$17,AG$213&lt;='Mapa de férias'!$J$17))),"F",""))</f>
        <v/>
      </c>
      <c r="AH222" s="45">
        <f>IF($B222="","",COUNTIF(C222:AG222,"F"))</f>
        <v/>
      </c>
    </row>
    <row r="223" ht="15" customHeight="1">
      <c r="A223" s="42" t="n">
        <v>9</v>
      </c>
      <c r="B223" s="43">
        <f>IF('Mapa de férias'!$B$18="","",'Mapa de férias'!$B$18)</f>
        <v/>
      </c>
      <c r="C223" s="44">
        <f>IF(OR($B223="",C$213=""),"",IF(AND(NETWORKDAYS(C$213,C$213,'Feriados'!$F$7:$F$22)=1,OR(AND(C$213&gt;='Mapa de férias'!$E$18,C$213&lt;='Mapa de férias'!$F$18),AND(C$213&gt;='Mapa de férias'!$G$18,C$213&lt;='Mapa de férias'!$H$18),AND(C$213&gt;='Mapa de férias'!$I$18,C$213&lt;='Mapa de férias'!$J$18))),"F",""))</f>
        <v/>
      </c>
      <c r="D223" s="44">
        <f>IF(OR($B223="",D$213=""),"",IF(AND(NETWORKDAYS(D$213,D$213,'Feriados'!$F$7:$F$22)=1,OR(AND(D$213&gt;='Mapa de férias'!$E$18,D$213&lt;='Mapa de férias'!$F$18),AND(D$213&gt;='Mapa de férias'!$G$18,D$213&lt;='Mapa de férias'!$H$18),AND(D$213&gt;='Mapa de férias'!$I$18,D$213&lt;='Mapa de férias'!$J$18))),"F",""))</f>
        <v/>
      </c>
      <c r="E223" s="44">
        <f>IF(OR($B223="",E$213=""),"",IF(AND(NETWORKDAYS(E$213,E$213,'Feriados'!$F$7:$F$22)=1,OR(AND(E$213&gt;='Mapa de férias'!$E$18,E$213&lt;='Mapa de férias'!$F$18),AND(E$213&gt;='Mapa de férias'!$G$18,E$213&lt;='Mapa de férias'!$H$18),AND(E$213&gt;='Mapa de férias'!$I$18,E$213&lt;='Mapa de férias'!$J$18))),"F",""))</f>
        <v/>
      </c>
      <c r="F223" s="44">
        <f>IF(OR($B223="",F$213=""),"",IF(AND(NETWORKDAYS(F$213,F$213,'Feriados'!$F$7:$F$22)=1,OR(AND(F$213&gt;='Mapa de férias'!$E$18,F$213&lt;='Mapa de férias'!$F$18),AND(F$213&gt;='Mapa de férias'!$G$18,F$213&lt;='Mapa de férias'!$H$18),AND(F$213&gt;='Mapa de férias'!$I$18,F$213&lt;='Mapa de férias'!$J$18))),"F",""))</f>
        <v/>
      </c>
      <c r="G223" s="44">
        <f>IF(OR($B223="",G$213=""),"",IF(AND(NETWORKDAYS(G$213,G$213,'Feriados'!$F$7:$F$22)=1,OR(AND(G$213&gt;='Mapa de férias'!$E$18,G$213&lt;='Mapa de férias'!$F$18),AND(G$213&gt;='Mapa de férias'!$G$18,G$213&lt;='Mapa de férias'!$H$18),AND(G$213&gt;='Mapa de férias'!$I$18,G$213&lt;='Mapa de férias'!$J$18))),"F",""))</f>
        <v/>
      </c>
      <c r="H223" s="44">
        <f>IF(OR($B223="",H$213=""),"",IF(AND(NETWORKDAYS(H$213,H$213,'Feriados'!$F$7:$F$22)=1,OR(AND(H$213&gt;='Mapa de férias'!$E$18,H$213&lt;='Mapa de férias'!$F$18),AND(H$213&gt;='Mapa de férias'!$G$18,H$213&lt;='Mapa de férias'!$H$18),AND(H$213&gt;='Mapa de férias'!$I$18,H$213&lt;='Mapa de férias'!$J$18))),"F",""))</f>
        <v/>
      </c>
      <c r="I223" s="44">
        <f>IF(OR($B223="",I$213=""),"",IF(AND(NETWORKDAYS(I$213,I$213,'Feriados'!$F$7:$F$22)=1,OR(AND(I$213&gt;='Mapa de férias'!$E$18,I$213&lt;='Mapa de férias'!$F$18),AND(I$213&gt;='Mapa de férias'!$G$18,I$213&lt;='Mapa de férias'!$H$18),AND(I$213&gt;='Mapa de férias'!$I$18,I$213&lt;='Mapa de férias'!$J$18))),"F",""))</f>
        <v/>
      </c>
      <c r="J223" s="44">
        <f>IF(OR($B223="",J$213=""),"",IF(AND(NETWORKDAYS(J$213,J$213,'Feriados'!$F$7:$F$22)=1,OR(AND(J$213&gt;='Mapa de férias'!$E$18,J$213&lt;='Mapa de férias'!$F$18),AND(J$213&gt;='Mapa de férias'!$G$18,J$213&lt;='Mapa de férias'!$H$18),AND(J$213&gt;='Mapa de férias'!$I$18,J$213&lt;='Mapa de férias'!$J$18))),"F",""))</f>
        <v/>
      </c>
      <c r="K223" s="44">
        <f>IF(OR($B223="",K$213=""),"",IF(AND(NETWORKDAYS(K$213,K$213,'Feriados'!$F$7:$F$22)=1,OR(AND(K$213&gt;='Mapa de férias'!$E$18,K$213&lt;='Mapa de férias'!$F$18),AND(K$213&gt;='Mapa de férias'!$G$18,K$213&lt;='Mapa de férias'!$H$18),AND(K$213&gt;='Mapa de férias'!$I$18,K$213&lt;='Mapa de férias'!$J$18))),"F",""))</f>
        <v/>
      </c>
      <c r="L223" s="44">
        <f>IF(OR($B223="",L$213=""),"",IF(AND(NETWORKDAYS(L$213,L$213,'Feriados'!$F$7:$F$22)=1,OR(AND(L$213&gt;='Mapa de férias'!$E$18,L$213&lt;='Mapa de férias'!$F$18),AND(L$213&gt;='Mapa de férias'!$G$18,L$213&lt;='Mapa de férias'!$H$18),AND(L$213&gt;='Mapa de férias'!$I$18,L$213&lt;='Mapa de férias'!$J$18))),"F",""))</f>
        <v/>
      </c>
      <c r="M223" s="44">
        <f>IF(OR($B223="",M$213=""),"",IF(AND(NETWORKDAYS(M$213,M$213,'Feriados'!$F$7:$F$22)=1,OR(AND(M$213&gt;='Mapa de férias'!$E$18,M$213&lt;='Mapa de férias'!$F$18),AND(M$213&gt;='Mapa de férias'!$G$18,M$213&lt;='Mapa de férias'!$H$18),AND(M$213&gt;='Mapa de férias'!$I$18,M$213&lt;='Mapa de férias'!$J$18))),"F",""))</f>
        <v/>
      </c>
      <c r="N223" s="44">
        <f>IF(OR($B223="",N$213=""),"",IF(AND(NETWORKDAYS(N$213,N$213,'Feriados'!$F$7:$F$22)=1,OR(AND(N$213&gt;='Mapa de férias'!$E$18,N$213&lt;='Mapa de férias'!$F$18),AND(N$213&gt;='Mapa de férias'!$G$18,N$213&lt;='Mapa de férias'!$H$18),AND(N$213&gt;='Mapa de férias'!$I$18,N$213&lt;='Mapa de férias'!$J$18))),"F",""))</f>
        <v/>
      </c>
      <c r="O223" s="44">
        <f>IF(OR($B223="",O$213=""),"",IF(AND(NETWORKDAYS(O$213,O$213,'Feriados'!$F$7:$F$22)=1,OR(AND(O$213&gt;='Mapa de férias'!$E$18,O$213&lt;='Mapa de férias'!$F$18),AND(O$213&gt;='Mapa de férias'!$G$18,O$213&lt;='Mapa de férias'!$H$18),AND(O$213&gt;='Mapa de férias'!$I$18,O$213&lt;='Mapa de férias'!$J$18))),"F",""))</f>
        <v/>
      </c>
      <c r="P223" s="44">
        <f>IF(OR($B223="",P$213=""),"",IF(AND(NETWORKDAYS(P$213,P$213,'Feriados'!$F$7:$F$22)=1,OR(AND(P$213&gt;='Mapa de férias'!$E$18,P$213&lt;='Mapa de férias'!$F$18),AND(P$213&gt;='Mapa de férias'!$G$18,P$213&lt;='Mapa de férias'!$H$18),AND(P$213&gt;='Mapa de férias'!$I$18,P$213&lt;='Mapa de férias'!$J$18))),"F",""))</f>
        <v/>
      </c>
      <c r="Q223" s="44">
        <f>IF(OR($B223="",Q$213=""),"",IF(AND(NETWORKDAYS(Q$213,Q$213,'Feriados'!$F$7:$F$22)=1,OR(AND(Q$213&gt;='Mapa de férias'!$E$18,Q$213&lt;='Mapa de férias'!$F$18),AND(Q$213&gt;='Mapa de férias'!$G$18,Q$213&lt;='Mapa de férias'!$H$18),AND(Q$213&gt;='Mapa de férias'!$I$18,Q$213&lt;='Mapa de férias'!$J$18))),"F",""))</f>
        <v/>
      </c>
      <c r="R223" s="44">
        <f>IF(OR($B223="",R$213=""),"",IF(AND(NETWORKDAYS(R$213,R$213,'Feriados'!$F$7:$F$22)=1,OR(AND(R$213&gt;='Mapa de férias'!$E$18,R$213&lt;='Mapa de férias'!$F$18),AND(R$213&gt;='Mapa de férias'!$G$18,R$213&lt;='Mapa de férias'!$H$18),AND(R$213&gt;='Mapa de férias'!$I$18,R$213&lt;='Mapa de férias'!$J$18))),"F",""))</f>
        <v/>
      </c>
      <c r="S223" s="44">
        <f>IF(OR($B223="",S$213=""),"",IF(AND(NETWORKDAYS(S$213,S$213,'Feriados'!$F$7:$F$22)=1,OR(AND(S$213&gt;='Mapa de férias'!$E$18,S$213&lt;='Mapa de férias'!$F$18),AND(S$213&gt;='Mapa de férias'!$G$18,S$213&lt;='Mapa de férias'!$H$18),AND(S$213&gt;='Mapa de férias'!$I$18,S$213&lt;='Mapa de férias'!$J$18))),"F",""))</f>
        <v/>
      </c>
      <c r="T223" s="44">
        <f>IF(OR($B223="",T$213=""),"",IF(AND(NETWORKDAYS(T$213,T$213,'Feriados'!$F$7:$F$22)=1,OR(AND(T$213&gt;='Mapa de férias'!$E$18,T$213&lt;='Mapa de férias'!$F$18),AND(T$213&gt;='Mapa de férias'!$G$18,T$213&lt;='Mapa de férias'!$H$18),AND(T$213&gt;='Mapa de férias'!$I$18,T$213&lt;='Mapa de férias'!$J$18))),"F",""))</f>
        <v/>
      </c>
      <c r="U223" s="44">
        <f>IF(OR($B223="",U$213=""),"",IF(AND(NETWORKDAYS(U$213,U$213,'Feriados'!$F$7:$F$22)=1,OR(AND(U$213&gt;='Mapa de férias'!$E$18,U$213&lt;='Mapa de férias'!$F$18),AND(U$213&gt;='Mapa de férias'!$G$18,U$213&lt;='Mapa de férias'!$H$18),AND(U$213&gt;='Mapa de férias'!$I$18,U$213&lt;='Mapa de férias'!$J$18))),"F",""))</f>
        <v/>
      </c>
      <c r="V223" s="44">
        <f>IF(OR($B223="",V$213=""),"",IF(AND(NETWORKDAYS(V$213,V$213,'Feriados'!$F$7:$F$22)=1,OR(AND(V$213&gt;='Mapa de férias'!$E$18,V$213&lt;='Mapa de férias'!$F$18),AND(V$213&gt;='Mapa de férias'!$G$18,V$213&lt;='Mapa de férias'!$H$18),AND(V$213&gt;='Mapa de férias'!$I$18,V$213&lt;='Mapa de férias'!$J$18))),"F",""))</f>
        <v/>
      </c>
      <c r="W223" s="44">
        <f>IF(OR($B223="",W$213=""),"",IF(AND(NETWORKDAYS(W$213,W$213,'Feriados'!$F$7:$F$22)=1,OR(AND(W$213&gt;='Mapa de férias'!$E$18,W$213&lt;='Mapa de férias'!$F$18),AND(W$213&gt;='Mapa de férias'!$G$18,W$213&lt;='Mapa de férias'!$H$18),AND(W$213&gt;='Mapa de férias'!$I$18,W$213&lt;='Mapa de férias'!$J$18))),"F",""))</f>
        <v/>
      </c>
      <c r="X223" s="44">
        <f>IF(OR($B223="",X$213=""),"",IF(AND(NETWORKDAYS(X$213,X$213,'Feriados'!$F$7:$F$22)=1,OR(AND(X$213&gt;='Mapa de férias'!$E$18,X$213&lt;='Mapa de férias'!$F$18),AND(X$213&gt;='Mapa de férias'!$G$18,X$213&lt;='Mapa de férias'!$H$18),AND(X$213&gt;='Mapa de férias'!$I$18,X$213&lt;='Mapa de férias'!$J$18))),"F",""))</f>
        <v/>
      </c>
      <c r="Y223" s="44">
        <f>IF(OR($B223="",Y$213=""),"",IF(AND(NETWORKDAYS(Y$213,Y$213,'Feriados'!$F$7:$F$22)=1,OR(AND(Y$213&gt;='Mapa de férias'!$E$18,Y$213&lt;='Mapa de férias'!$F$18),AND(Y$213&gt;='Mapa de férias'!$G$18,Y$213&lt;='Mapa de férias'!$H$18),AND(Y$213&gt;='Mapa de férias'!$I$18,Y$213&lt;='Mapa de férias'!$J$18))),"F",""))</f>
        <v/>
      </c>
      <c r="Z223" s="44">
        <f>IF(OR($B223="",Z$213=""),"",IF(AND(NETWORKDAYS(Z$213,Z$213,'Feriados'!$F$7:$F$22)=1,OR(AND(Z$213&gt;='Mapa de férias'!$E$18,Z$213&lt;='Mapa de férias'!$F$18),AND(Z$213&gt;='Mapa de férias'!$G$18,Z$213&lt;='Mapa de férias'!$H$18),AND(Z$213&gt;='Mapa de férias'!$I$18,Z$213&lt;='Mapa de férias'!$J$18))),"F",""))</f>
        <v/>
      </c>
      <c r="AA223" s="44">
        <f>IF(OR($B223="",AA$213=""),"",IF(AND(NETWORKDAYS(AA$213,AA$213,'Feriados'!$F$7:$F$22)=1,OR(AND(AA$213&gt;='Mapa de férias'!$E$18,AA$213&lt;='Mapa de férias'!$F$18),AND(AA$213&gt;='Mapa de férias'!$G$18,AA$213&lt;='Mapa de férias'!$H$18),AND(AA$213&gt;='Mapa de férias'!$I$18,AA$213&lt;='Mapa de férias'!$J$18))),"F",""))</f>
        <v/>
      </c>
      <c r="AB223" s="44">
        <f>IF(OR($B223="",AB$213=""),"",IF(AND(NETWORKDAYS(AB$213,AB$213,'Feriados'!$F$7:$F$22)=1,OR(AND(AB$213&gt;='Mapa de férias'!$E$18,AB$213&lt;='Mapa de férias'!$F$18),AND(AB$213&gt;='Mapa de férias'!$G$18,AB$213&lt;='Mapa de férias'!$H$18),AND(AB$213&gt;='Mapa de férias'!$I$18,AB$213&lt;='Mapa de férias'!$J$18))),"F",""))</f>
        <v/>
      </c>
      <c r="AC223" s="44">
        <f>IF(OR($B223="",AC$213=""),"",IF(AND(NETWORKDAYS(AC$213,AC$213,'Feriados'!$F$7:$F$22)=1,OR(AND(AC$213&gt;='Mapa de férias'!$E$18,AC$213&lt;='Mapa de férias'!$F$18),AND(AC$213&gt;='Mapa de férias'!$G$18,AC$213&lt;='Mapa de férias'!$H$18),AND(AC$213&gt;='Mapa de férias'!$I$18,AC$213&lt;='Mapa de férias'!$J$18))),"F",""))</f>
        <v/>
      </c>
      <c r="AD223" s="44">
        <f>IF(OR($B223="",AD$213=""),"",IF(AND(NETWORKDAYS(AD$213,AD$213,'Feriados'!$F$7:$F$22)=1,OR(AND(AD$213&gt;='Mapa de férias'!$E$18,AD$213&lt;='Mapa de férias'!$F$18),AND(AD$213&gt;='Mapa de férias'!$G$18,AD$213&lt;='Mapa de férias'!$H$18),AND(AD$213&gt;='Mapa de férias'!$I$18,AD$213&lt;='Mapa de férias'!$J$18))),"F",""))</f>
        <v/>
      </c>
      <c r="AE223" s="44">
        <f>IF(OR($B223="",AE$213=""),"",IF(AND(NETWORKDAYS(AE$213,AE$213,'Feriados'!$F$7:$F$22)=1,OR(AND(AE$213&gt;='Mapa de férias'!$E$18,AE$213&lt;='Mapa de férias'!$F$18),AND(AE$213&gt;='Mapa de férias'!$G$18,AE$213&lt;='Mapa de férias'!$H$18),AND(AE$213&gt;='Mapa de férias'!$I$18,AE$213&lt;='Mapa de férias'!$J$18))),"F",""))</f>
        <v/>
      </c>
      <c r="AF223" s="44">
        <f>IF(OR($B223="",AF$213=""),"",IF(AND(NETWORKDAYS(AF$213,AF$213,'Feriados'!$F$7:$F$22)=1,OR(AND(AF$213&gt;='Mapa de férias'!$E$18,AF$213&lt;='Mapa de férias'!$F$18),AND(AF$213&gt;='Mapa de férias'!$G$18,AF$213&lt;='Mapa de férias'!$H$18),AND(AF$213&gt;='Mapa de férias'!$I$18,AF$213&lt;='Mapa de férias'!$J$18))),"F",""))</f>
        <v/>
      </c>
      <c r="AG223" s="44">
        <f>IF(OR($B223="",AG$213=""),"",IF(AND(NETWORKDAYS(AG$213,AG$213,'Feriados'!$F$7:$F$22)=1,OR(AND(AG$213&gt;='Mapa de férias'!$E$18,AG$213&lt;='Mapa de férias'!$F$18),AND(AG$213&gt;='Mapa de férias'!$G$18,AG$213&lt;='Mapa de férias'!$H$18),AND(AG$213&gt;='Mapa de férias'!$I$18,AG$213&lt;='Mapa de férias'!$J$18))),"F",""))</f>
        <v/>
      </c>
      <c r="AH223" s="45">
        <f>IF($B223="","",COUNTIF(C223:AG223,"F"))</f>
        <v/>
      </c>
    </row>
    <row r="224" ht="15" customHeight="1">
      <c r="A224" s="42" t="n">
        <v>10</v>
      </c>
      <c r="B224" s="43">
        <f>IF('Mapa de férias'!$B$19="","",'Mapa de férias'!$B$19)</f>
        <v/>
      </c>
      <c r="C224" s="44">
        <f>IF(OR($B224="",C$213=""),"",IF(AND(NETWORKDAYS(C$213,C$213,'Feriados'!$F$7:$F$22)=1,OR(AND(C$213&gt;='Mapa de férias'!$E$19,C$213&lt;='Mapa de férias'!$F$19),AND(C$213&gt;='Mapa de férias'!$G$19,C$213&lt;='Mapa de férias'!$H$19),AND(C$213&gt;='Mapa de férias'!$I$19,C$213&lt;='Mapa de férias'!$J$19))),"F",""))</f>
        <v/>
      </c>
      <c r="D224" s="44">
        <f>IF(OR($B224="",D$213=""),"",IF(AND(NETWORKDAYS(D$213,D$213,'Feriados'!$F$7:$F$22)=1,OR(AND(D$213&gt;='Mapa de férias'!$E$19,D$213&lt;='Mapa de férias'!$F$19),AND(D$213&gt;='Mapa de férias'!$G$19,D$213&lt;='Mapa de férias'!$H$19),AND(D$213&gt;='Mapa de férias'!$I$19,D$213&lt;='Mapa de férias'!$J$19))),"F",""))</f>
        <v/>
      </c>
      <c r="E224" s="44">
        <f>IF(OR($B224="",E$213=""),"",IF(AND(NETWORKDAYS(E$213,E$213,'Feriados'!$F$7:$F$22)=1,OR(AND(E$213&gt;='Mapa de férias'!$E$19,E$213&lt;='Mapa de férias'!$F$19),AND(E$213&gt;='Mapa de férias'!$G$19,E$213&lt;='Mapa de férias'!$H$19),AND(E$213&gt;='Mapa de férias'!$I$19,E$213&lt;='Mapa de férias'!$J$19))),"F",""))</f>
        <v/>
      </c>
      <c r="F224" s="44">
        <f>IF(OR($B224="",F$213=""),"",IF(AND(NETWORKDAYS(F$213,F$213,'Feriados'!$F$7:$F$22)=1,OR(AND(F$213&gt;='Mapa de férias'!$E$19,F$213&lt;='Mapa de férias'!$F$19),AND(F$213&gt;='Mapa de férias'!$G$19,F$213&lt;='Mapa de férias'!$H$19),AND(F$213&gt;='Mapa de férias'!$I$19,F$213&lt;='Mapa de férias'!$J$19))),"F",""))</f>
        <v/>
      </c>
      <c r="G224" s="44">
        <f>IF(OR($B224="",G$213=""),"",IF(AND(NETWORKDAYS(G$213,G$213,'Feriados'!$F$7:$F$22)=1,OR(AND(G$213&gt;='Mapa de férias'!$E$19,G$213&lt;='Mapa de férias'!$F$19),AND(G$213&gt;='Mapa de férias'!$G$19,G$213&lt;='Mapa de férias'!$H$19),AND(G$213&gt;='Mapa de férias'!$I$19,G$213&lt;='Mapa de férias'!$J$19))),"F",""))</f>
        <v/>
      </c>
      <c r="H224" s="44">
        <f>IF(OR($B224="",H$213=""),"",IF(AND(NETWORKDAYS(H$213,H$213,'Feriados'!$F$7:$F$22)=1,OR(AND(H$213&gt;='Mapa de férias'!$E$19,H$213&lt;='Mapa de férias'!$F$19),AND(H$213&gt;='Mapa de férias'!$G$19,H$213&lt;='Mapa de férias'!$H$19),AND(H$213&gt;='Mapa de férias'!$I$19,H$213&lt;='Mapa de férias'!$J$19))),"F",""))</f>
        <v/>
      </c>
      <c r="I224" s="44">
        <f>IF(OR($B224="",I$213=""),"",IF(AND(NETWORKDAYS(I$213,I$213,'Feriados'!$F$7:$F$22)=1,OR(AND(I$213&gt;='Mapa de férias'!$E$19,I$213&lt;='Mapa de férias'!$F$19),AND(I$213&gt;='Mapa de férias'!$G$19,I$213&lt;='Mapa de férias'!$H$19),AND(I$213&gt;='Mapa de férias'!$I$19,I$213&lt;='Mapa de férias'!$J$19))),"F",""))</f>
        <v/>
      </c>
      <c r="J224" s="44">
        <f>IF(OR($B224="",J$213=""),"",IF(AND(NETWORKDAYS(J$213,J$213,'Feriados'!$F$7:$F$22)=1,OR(AND(J$213&gt;='Mapa de férias'!$E$19,J$213&lt;='Mapa de férias'!$F$19),AND(J$213&gt;='Mapa de férias'!$G$19,J$213&lt;='Mapa de férias'!$H$19),AND(J$213&gt;='Mapa de férias'!$I$19,J$213&lt;='Mapa de férias'!$J$19))),"F",""))</f>
        <v/>
      </c>
      <c r="K224" s="44">
        <f>IF(OR($B224="",K$213=""),"",IF(AND(NETWORKDAYS(K$213,K$213,'Feriados'!$F$7:$F$22)=1,OR(AND(K$213&gt;='Mapa de férias'!$E$19,K$213&lt;='Mapa de férias'!$F$19),AND(K$213&gt;='Mapa de férias'!$G$19,K$213&lt;='Mapa de férias'!$H$19),AND(K$213&gt;='Mapa de férias'!$I$19,K$213&lt;='Mapa de férias'!$J$19))),"F",""))</f>
        <v/>
      </c>
      <c r="L224" s="44">
        <f>IF(OR($B224="",L$213=""),"",IF(AND(NETWORKDAYS(L$213,L$213,'Feriados'!$F$7:$F$22)=1,OR(AND(L$213&gt;='Mapa de férias'!$E$19,L$213&lt;='Mapa de férias'!$F$19),AND(L$213&gt;='Mapa de férias'!$G$19,L$213&lt;='Mapa de férias'!$H$19),AND(L$213&gt;='Mapa de férias'!$I$19,L$213&lt;='Mapa de férias'!$J$19))),"F",""))</f>
        <v/>
      </c>
      <c r="M224" s="44">
        <f>IF(OR($B224="",M$213=""),"",IF(AND(NETWORKDAYS(M$213,M$213,'Feriados'!$F$7:$F$22)=1,OR(AND(M$213&gt;='Mapa de férias'!$E$19,M$213&lt;='Mapa de férias'!$F$19),AND(M$213&gt;='Mapa de férias'!$G$19,M$213&lt;='Mapa de férias'!$H$19),AND(M$213&gt;='Mapa de férias'!$I$19,M$213&lt;='Mapa de férias'!$J$19))),"F",""))</f>
        <v/>
      </c>
      <c r="N224" s="44">
        <f>IF(OR($B224="",N$213=""),"",IF(AND(NETWORKDAYS(N$213,N$213,'Feriados'!$F$7:$F$22)=1,OR(AND(N$213&gt;='Mapa de férias'!$E$19,N$213&lt;='Mapa de férias'!$F$19),AND(N$213&gt;='Mapa de férias'!$G$19,N$213&lt;='Mapa de férias'!$H$19),AND(N$213&gt;='Mapa de férias'!$I$19,N$213&lt;='Mapa de férias'!$J$19))),"F",""))</f>
        <v/>
      </c>
      <c r="O224" s="44">
        <f>IF(OR($B224="",O$213=""),"",IF(AND(NETWORKDAYS(O$213,O$213,'Feriados'!$F$7:$F$22)=1,OR(AND(O$213&gt;='Mapa de férias'!$E$19,O$213&lt;='Mapa de férias'!$F$19),AND(O$213&gt;='Mapa de férias'!$G$19,O$213&lt;='Mapa de férias'!$H$19),AND(O$213&gt;='Mapa de férias'!$I$19,O$213&lt;='Mapa de férias'!$J$19))),"F",""))</f>
        <v/>
      </c>
      <c r="P224" s="44">
        <f>IF(OR($B224="",P$213=""),"",IF(AND(NETWORKDAYS(P$213,P$213,'Feriados'!$F$7:$F$22)=1,OR(AND(P$213&gt;='Mapa de férias'!$E$19,P$213&lt;='Mapa de férias'!$F$19),AND(P$213&gt;='Mapa de férias'!$G$19,P$213&lt;='Mapa de férias'!$H$19),AND(P$213&gt;='Mapa de férias'!$I$19,P$213&lt;='Mapa de férias'!$J$19))),"F",""))</f>
        <v/>
      </c>
      <c r="Q224" s="44">
        <f>IF(OR($B224="",Q$213=""),"",IF(AND(NETWORKDAYS(Q$213,Q$213,'Feriados'!$F$7:$F$22)=1,OR(AND(Q$213&gt;='Mapa de férias'!$E$19,Q$213&lt;='Mapa de férias'!$F$19),AND(Q$213&gt;='Mapa de férias'!$G$19,Q$213&lt;='Mapa de férias'!$H$19),AND(Q$213&gt;='Mapa de férias'!$I$19,Q$213&lt;='Mapa de férias'!$J$19))),"F",""))</f>
        <v/>
      </c>
      <c r="R224" s="44">
        <f>IF(OR($B224="",R$213=""),"",IF(AND(NETWORKDAYS(R$213,R$213,'Feriados'!$F$7:$F$22)=1,OR(AND(R$213&gt;='Mapa de férias'!$E$19,R$213&lt;='Mapa de férias'!$F$19),AND(R$213&gt;='Mapa de férias'!$G$19,R$213&lt;='Mapa de férias'!$H$19),AND(R$213&gt;='Mapa de férias'!$I$19,R$213&lt;='Mapa de férias'!$J$19))),"F",""))</f>
        <v/>
      </c>
      <c r="S224" s="44">
        <f>IF(OR($B224="",S$213=""),"",IF(AND(NETWORKDAYS(S$213,S$213,'Feriados'!$F$7:$F$22)=1,OR(AND(S$213&gt;='Mapa de férias'!$E$19,S$213&lt;='Mapa de férias'!$F$19),AND(S$213&gt;='Mapa de férias'!$G$19,S$213&lt;='Mapa de férias'!$H$19),AND(S$213&gt;='Mapa de férias'!$I$19,S$213&lt;='Mapa de férias'!$J$19))),"F",""))</f>
        <v/>
      </c>
      <c r="T224" s="44">
        <f>IF(OR($B224="",T$213=""),"",IF(AND(NETWORKDAYS(T$213,T$213,'Feriados'!$F$7:$F$22)=1,OR(AND(T$213&gt;='Mapa de férias'!$E$19,T$213&lt;='Mapa de férias'!$F$19),AND(T$213&gt;='Mapa de férias'!$G$19,T$213&lt;='Mapa de férias'!$H$19),AND(T$213&gt;='Mapa de férias'!$I$19,T$213&lt;='Mapa de férias'!$J$19))),"F",""))</f>
        <v/>
      </c>
      <c r="U224" s="44">
        <f>IF(OR($B224="",U$213=""),"",IF(AND(NETWORKDAYS(U$213,U$213,'Feriados'!$F$7:$F$22)=1,OR(AND(U$213&gt;='Mapa de férias'!$E$19,U$213&lt;='Mapa de férias'!$F$19),AND(U$213&gt;='Mapa de férias'!$G$19,U$213&lt;='Mapa de férias'!$H$19),AND(U$213&gt;='Mapa de férias'!$I$19,U$213&lt;='Mapa de férias'!$J$19))),"F",""))</f>
        <v/>
      </c>
      <c r="V224" s="44">
        <f>IF(OR($B224="",V$213=""),"",IF(AND(NETWORKDAYS(V$213,V$213,'Feriados'!$F$7:$F$22)=1,OR(AND(V$213&gt;='Mapa de férias'!$E$19,V$213&lt;='Mapa de férias'!$F$19),AND(V$213&gt;='Mapa de férias'!$G$19,V$213&lt;='Mapa de férias'!$H$19),AND(V$213&gt;='Mapa de férias'!$I$19,V$213&lt;='Mapa de férias'!$J$19))),"F",""))</f>
        <v/>
      </c>
      <c r="W224" s="44">
        <f>IF(OR($B224="",W$213=""),"",IF(AND(NETWORKDAYS(W$213,W$213,'Feriados'!$F$7:$F$22)=1,OR(AND(W$213&gt;='Mapa de férias'!$E$19,W$213&lt;='Mapa de férias'!$F$19),AND(W$213&gt;='Mapa de férias'!$G$19,W$213&lt;='Mapa de férias'!$H$19),AND(W$213&gt;='Mapa de férias'!$I$19,W$213&lt;='Mapa de férias'!$J$19))),"F",""))</f>
        <v/>
      </c>
      <c r="X224" s="44">
        <f>IF(OR($B224="",X$213=""),"",IF(AND(NETWORKDAYS(X$213,X$213,'Feriados'!$F$7:$F$22)=1,OR(AND(X$213&gt;='Mapa de férias'!$E$19,X$213&lt;='Mapa de férias'!$F$19),AND(X$213&gt;='Mapa de férias'!$G$19,X$213&lt;='Mapa de férias'!$H$19),AND(X$213&gt;='Mapa de férias'!$I$19,X$213&lt;='Mapa de férias'!$J$19))),"F",""))</f>
        <v/>
      </c>
      <c r="Y224" s="44">
        <f>IF(OR($B224="",Y$213=""),"",IF(AND(NETWORKDAYS(Y$213,Y$213,'Feriados'!$F$7:$F$22)=1,OR(AND(Y$213&gt;='Mapa de férias'!$E$19,Y$213&lt;='Mapa de férias'!$F$19),AND(Y$213&gt;='Mapa de férias'!$G$19,Y$213&lt;='Mapa de férias'!$H$19),AND(Y$213&gt;='Mapa de férias'!$I$19,Y$213&lt;='Mapa de férias'!$J$19))),"F",""))</f>
        <v/>
      </c>
      <c r="Z224" s="44">
        <f>IF(OR($B224="",Z$213=""),"",IF(AND(NETWORKDAYS(Z$213,Z$213,'Feriados'!$F$7:$F$22)=1,OR(AND(Z$213&gt;='Mapa de férias'!$E$19,Z$213&lt;='Mapa de férias'!$F$19),AND(Z$213&gt;='Mapa de férias'!$G$19,Z$213&lt;='Mapa de férias'!$H$19),AND(Z$213&gt;='Mapa de férias'!$I$19,Z$213&lt;='Mapa de férias'!$J$19))),"F",""))</f>
        <v/>
      </c>
      <c r="AA224" s="44">
        <f>IF(OR($B224="",AA$213=""),"",IF(AND(NETWORKDAYS(AA$213,AA$213,'Feriados'!$F$7:$F$22)=1,OR(AND(AA$213&gt;='Mapa de férias'!$E$19,AA$213&lt;='Mapa de férias'!$F$19),AND(AA$213&gt;='Mapa de férias'!$G$19,AA$213&lt;='Mapa de férias'!$H$19),AND(AA$213&gt;='Mapa de férias'!$I$19,AA$213&lt;='Mapa de férias'!$J$19))),"F",""))</f>
        <v/>
      </c>
      <c r="AB224" s="44">
        <f>IF(OR($B224="",AB$213=""),"",IF(AND(NETWORKDAYS(AB$213,AB$213,'Feriados'!$F$7:$F$22)=1,OR(AND(AB$213&gt;='Mapa de férias'!$E$19,AB$213&lt;='Mapa de férias'!$F$19),AND(AB$213&gt;='Mapa de férias'!$G$19,AB$213&lt;='Mapa de férias'!$H$19),AND(AB$213&gt;='Mapa de férias'!$I$19,AB$213&lt;='Mapa de férias'!$J$19))),"F",""))</f>
        <v/>
      </c>
      <c r="AC224" s="44">
        <f>IF(OR($B224="",AC$213=""),"",IF(AND(NETWORKDAYS(AC$213,AC$213,'Feriados'!$F$7:$F$22)=1,OR(AND(AC$213&gt;='Mapa de férias'!$E$19,AC$213&lt;='Mapa de férias'!$F$19),AND(AC$213&gt;='Mapa de férias'!$G$19,AC$213&lt;='Mapa de férias'!$H$19),AND(AC$213&gt;='Mapa de férias'!$I$19,AC$213&lt;='Mapa de férias'!$J$19))),"F",""))</f>
        <v/>
      </c>
      <c r="AD224" s="44">
        <f>IF(OR($B224="",AD$213=""),"",IF(AND(NETWORKDAYS(AD$213,AD$213,'Feriados'!$F$7:$F$22)=1,OR(AND(AD$213&gt;='Mapa de férias'!$E$19,AD$213&lt;='Mapa de férias'!$F$19),AND(AD$213&gt;='Mapa de férias'!$G$19,AD$213&lt;='Mapa de férias'!$H$19),AND(AD$213&gt;='Mapa de férias'!$I$19,AD$213&lt;='Mapa de férias'!$J$19))),"F",""))</f>
        <v/>
      </c>
      <c r="AE224" s="44">
        <f>IF(OR($B224="",AE$213=""),"",IF(AND(NETWORKDAYS(AE$213,AE$213,'Feriados'!$F$7:$F$22)=1,OR(AND(AE$213&gt;='Mapa de férias'!$E$19,AE$213&lt;='Mapa de férias'!$F$19),AND(AE$213&gt;='Mapa de férias'!$G$19,AE$213&lt;='Mapa de férias'!$H$19),AND(AE$213&gt;='Mapa de férias'!$I$19,AE$213&lt;='Mapa de férias'!$J$19))),"F",""))</f>
        <v/>
      </c>
      <c r="AF224" s="44">
        <f>IF(OR($B224="",AF$213=""),"",IF(AND(NETWORKDAYS(AF$213,AF$213,'Feriados'!$F$7:$F$22)=1,OR(AND(AF$213&gt;='Mapa de férias'!$E$19,AF$213&lt;='Mapa de férias'!$F$19),AND(AF$213&gt;='Mapa de férias'!$G$19,AF$213&lt;='Mapa de férias'!$H$19),AND(AF$213&gt;='Mapa de férias'!$I$19,AF$213&lt;='Mapa de férias'!$J$19))),"F",""))</f>
        <v/>
      </c>
      <c r="AG224" s="44">
        <f>IF(OR($B224="",AG$213=""),"",IF(AND(NETWORKDAYS(AG$213,AG$213,'Feriados'!$F$7:$F$22)=1,OR(AND(AG$213&gt;='Mapa de férias'!$E$19,AG$213&lt;='Mapa de férias'!$F$19),AND(AG$213&gt;='Mapa de férias'!$G$19,AG$213&lt;='Mapa de férias'!$H$19),AND(AG$213&gt;='Mapa de férias'!$I$19,AG$213&lt;='Mapa de férias'!$J$19))),"F",""))</f>
        <v/>
      </c>
      <c r="AH224" s="45">
        <f>IF($B224="","",COUNTIF(C224:AG224,"F"))</f>
        <v/>
      </c>
    </row>
    <row r="225" ht="15" customHeight="1">
      <c r="A225" s="42" t="n">
        <v>11</v>
      </c>
      <c r="B225" s="43">
        <f>IF('Mapa de férias'!$B$20="","",'Mapa de férias'!$B$20)</f>
        <v/>
      </c>
      <c r="C225" s="44">
        <f>IF(OR($B225="",C$213=""),"",IF(AND(NETWORKDAYS(C$213,C$213,'Feriados'!$F$7:$F$22)=1,OR(AND(C$213&gt;='Mapa de férias'!$E$20,C$213&lt;='Mapa de férias'!$F$20),AND(C$213&gt;='Mapa de férias'!$G$20,C$213&lt;='Mapa de férias'!$H$20),AND(C$213&gt;='Mapa de férias'!$I$20,C$213&lt;='Mapa de férias'!$J$20))),"F",""))</f>
        <v/>
      </c>
      <c r="D225" s="44">
        <f>IF(OR($B225="",D$213=""),"",IF(AND(NETWORKDAYS(D$213,D$213,'Feriados'!$F$7:$F$22)=1,OR(AND(D$213&gt;='Mapa de férias'!$E$20,D$213&lt;='Mapa de férias'!$F$20),AND(D$213&gt;='Mapa de férias'!$G$20,D$213&lt;='Mapa de férias'!$H$20),AND(D$213&gt;='Mapa de férias'!$I$20,D$213&lt;='Mapa de férias'!$J$20))),"F",""))</f>
        <v/>
      </c>
      <c r="E225" s="44">
        <f>IF(OR($B225="",E$213=""),"",IF(AND(NETWORKDAYS(E$213,E$213,'Feriados'!$F$7:$F$22)=1,OR(AND(E$213&gt;='Mapa de férias'!$E$20,E$213&lt;='Mapa de férias'!$F$20),AND(E$213&gt;='Mapa de férias'!$G$20,E$213&lt;='Mapa de férias'!$H$20),AND(E$213&gt;='Mapa de férias'!$I$20,E$213&lt;='Mapa de férias'!$J$20))),"F",""))</f>
        <v/>
      </c>
      <c r="F225" s="44">
        <f>IF(OR($B225="",F$213=""),"",IF(AND(NETWORKDAYS(F$213,F$213,'Feriados'!$F$7:$F$22)=1,OR(AND(F$213&gt;='Mapa de férias'!$E$20,F$213&lt;='Mapa de férias'!$F$20),AND(F$213&gt;='Mapa de férias'!$G$20,F$213&lt;='Mapa de férias'!$H$20),AND(F$213&gt;='Mapa de férias'!$I$20,F$213&lt;='Mapa de férias'!$J$20))),"F",""))</f>
        <v/>
      </c>
      <c r="G225" s="44">
        <f>IF(OR($B225="",G$213=""),"",IF(AND(NETWORKDAYS(G$213,G$213,'Feriados'!$F$7:$F$22)=1,OR(AND(G$213&gt;='Mapa de férias'!$E$20,G$213&lt;='Mapa de férias'!$F$20),AND(G$213&gt;='Mapa de férias'!$G$20,G$213&lt;='Mapa de férias'!$H$20),AND(G$213&gt;='Mapa de férias'!$I$20,G$213&lt;='Mapa de férias'!$J$20))),"F",""))</f>
        <v/>
      </c>
      <c r="H225" s="44">
        <f>IF(OR($B225="",H$213=""),"",IF(AND(NETWORKDAYS(H$213,H$213,'Feriados'!$F$7:$F$22)=1,OR(AND(H$213&gt;='Mapa de férias'!$E$20,H$213&lt;='Mapa de férias'!$F$20),AND(H$213&gt;='Mapa de férias'!$G$20,H$213&lt;='Mapa de férias'!$H$20),AND(H$213&gt;='Mapa de férias'!$I$20,H$213&lt;='Mapa de férias'!$J$20))),"F",""))</f>
        <v/>
      </c>
      <c r="I225" s="44">
        <f>IF(OR($B225="",I$213=""),"",IF(AND(NETWORKDAYS(I$213,I$213,'Feriados'!$F$7:$F$22)=1,OR(AND(I$213&gt;='Mapa de férias'!$E$20,I$213&lt;='Mapa de férias'!$F$20),AND(I$213&gt;='Mapa de férias'!$G$20,I$213&lt;='Mapa de férias'!$H$20),AND(I$213&gt;='Mapa de férias'!$I$20,I$213&lt;='Mapa de férias'!$J$20))),"F",""))</f>
        <v/>
      </c>
      <c r="J225" s="44">
        <f>IF(OR($B225="",J$213=""),"",IF(AND(NETWORKDAYS(J$213,J$213,'Feriados'!$F$7:$F$22)=1,OR(AND(J$213&gt;='Mapa de férias'!$E$20,J$213&lt;='Mapa de férias'!$F$20),AND(J$213&gt;='Mapa de férias'!$G$20,J$213&lt;='Mapa de férias'!$H$20),AND(J$213&gt;='Mapa de férias'!$I$20,J$213&lt;='Mapa de férias'!$J$20))),"F",""))</f>
        <v/>
      </c>
      <c r="K225" s="44">
        <f>IF(OR($B225="",K$213=""),"",IF(AND(NETWORKDAYS(K$213,K$213,'Feriados'!$F$7:$F$22)=1,OR(AND(K$213&gt;='Mapa de férias'!$E$20,K$213&lt;='Mapa de férias'!$F$20),AND(K$213&gt;='Mapa de férias'!$G$20,K$213&lt;='Mapa de férias'!$H$20),AND(K$213&gt;='Mapa de férias'!$I$20,K$213&lt;='Mapa de férias'!$J$20))),"F",""))</f>
        <v/>
      </c>
      <c r="L225" s="44">
        <f>IF(OR($B225="",L$213=""),"",IF(AND(NETWORKDAYS(L$213,L$213,'Feriados'!$F$7:$F$22)=1,OR(AND(L$213&gt;='Mapa de férias'!$E$20,L$213&lt;='Mapa de férias'!$F$20),AND(L$213&gt;='Mapa de férias'!$G$20,L$213&lt;='Mapa de férias'!$H$20),AND(L$213&gt;='Mapa de férias'!$I$20,L$213&lt;='Mapa de férias'!$J$20))),"F",""))</f>
        <v/>
      </c>
      <c r="M225" s="44">
        <f>IF(OR($B225="",M$213=""),"",IF(AND(NETWORKDAYS(M$213,M$213,'Feriados'!$F$7:$F$22)=1,OR(AND(M$213&gt;='Mapa de férias'!$E$20,M$213&lt;='Mapa de férias'!$F$20),AND(M$213&gt;='Mapa de férias'!$G$20,M$213&lt;='Mapa de férias'!$H$20),AND(M$213&gt;='Mapa de férias'!$I$20,M$213&lt;='Mapa de férias'!$J$20))),"F",""))</f>
        <v/>
      </c>
      <c r="N225" s="44">
        <f>IF(OR($B225="",N$213=""),"",IF(AND(NETWORKDAYS(N$213,N$213,'Feriados'!$F$7:$F$22)=1,OR(AND(N$213&gt;='Mapa de férias'!$E$20,N$213&lt;='Mapa de férias'!$F$20),AND(N$213&gt;='Mapa de férias'!$G$20,N$213&lt;='Mapa de férias'!$H$20),AND(N$213&gt;='Mapa de férias'!$I$20,N$213&lt;='Mapa de férias'!$J$20))),"F",""))</f>
        <v/>
      </c>
      <c r="O225" s="44">
        <f>IF(OR($B225="",O$213=""),"",IF(AND(NETWORKDAYS(O$213,O$213,'Feriados'!$F$7:$F$22)=1,OR(AND(O$213&gt;='Mapa de férias'!$E$20,O$213&lt;='Mapa de férias'!$F$20),AND(O$213&gt;='Mapa de férias'!$G$20,O$213&lt;='Mapa de férias'!$H$20),AND(O$213&gt;='Mapa de férias'!$I$20,O$213&lt;='Mapa de férias'!$J$20))),"F",""))</f>
        <v/>
      </c>
      <c r="P225" s="44">
        <f>IF(OR($B225="",P$213=""),"",IF(AND(NETWORKDAYS(P$213,P$213,'Feriados'!$F$7:$F$22)=1,OR(AND(P$213&gt;='Mapa de férias'!$E$20,P$213&lt;='Mapa de férias'!$F$20),AND(P$213&gt;='Mapa de férias'!$G$20,P$213&lt;='Mapa de férias'!$H$20),AND(P$213&gt;='Mapa de férias'!$I$20,P$213&lt;='Mapa de férias'!$J$20))),"F",""))</f>
        <v/>
      </c>
      <c r="Q225" s="44">
        <f>IF(OR($B225="",Q$213=""),"",IF(AND(NETWORKDAYS(Q$213,Q$213,'Feriados'!$F$7:$F$22)=1,OR(AND(Q$213&gt;='Mapa de férias'!$E$20,Q$213&lt;='Mapa de férias'!$F$20),AND(Q$213&gt;='Mapa de férias'!$G$20,Q$213&lt;='Mapa de férias'!$H$20),AND(Q$213&gt;='Mapa de férias'!$I$20,Q$213&lt;='Mapa de férias'!$J$20))),"F",""))</f>
        <v/>
      </c>
      <c r="R225" s="44">
        <f>IF(OR($B225="",R$213=""),"",IF(AND(NETWORKDAYS(R$213,R$213,'Feriados'!$F$7:$F$22)=1,OR(AND(R$213&gt;='Mapa de férias'!$E$20,R$213&lt;='Mapa de férias'!$F$20),AND(R$213&gt;='Mapa de férias'!$G$20,R$213&lt;='Mapa de férias'!$H$20),AND(R$213&gt;='Mapa de férias'!$I$20,R$213&lt;='Mapa de férias'!$J$20))),"F",""))</f>
        <v/>
      </c>
      <c r="S225" s="44">
        <f>IF(OR($B225="",S$213=""),"",IF(AND(NETWORKDAYS(S$213,S$213,'Feriados'!$F$7:$F$22)=1,OR(AND(S$213&gt;='Mapa de férias'!$E$20,S$213&lt;='Mapa de férias'!$F$20),AND(S$213&gt;='Mapa de férias'!$G$20,S$213&lt;='Mapa de férias'!$H$20),AND(S$213&gt;='Mapa de férias'!$I$20,S$213&lt;='Mapa de férias'!$J$20))),"F",""))</f>
        <v/>
      </c>
      <c r="T225" s="44">
        <f>IF(OR($B225="",T$213=""),"",IF(AND(NETWORKDAYS(T$213,T$213,'Feriados'!$F$7:$F$22)=1,OR(AND(T$213&gt;='Mapa de férias'!$E$20,T$213&lt;='Mapa de férias'!$F$20),AND(T$213&gt;='Mapa de férias'!$G$20,T$213&lt;='Mapa de férias'!$H$20),AND(T$213&gt;='Mapa de férias'!$I$20,T$213&lt;='Mapa de férias'!$J$20))),"F",""))</f>
        <v/>
      </c>
      <c r="U225" s="44">
        <f>IF(OR($B225="",U$213=""),"",IF(AND(NETWORKDAYS(U$213,U$213,'Feriados'!$F$7:$F$22)=1,OR(AND(U$213&gt;='Mapa de férias'!$E$20,U$213&lt;='Mapa de férias'!$F$20),AND(U$213&gt;='Mapa de férias'!$G$20,U$213&lt;='Mapa de férias'!$H$20),AND(U$213&gt;='Mapa de férias'!$I$20,U$213&lt;='Mapa de férias'!$J$20))),"F",""))</f>
        <v/>
      </c>
      <c r="V225" s="44">
        <f>IF(OR($B225="",V$213=""),"",IF(AND(NETWORKDAYS(V$213,V$213,'Feriados'!$F$7:$F$22)=1,OR(AND(V$213&gt;='Mapa de férias'!$E$20,V$213&lt;='Mapa de férias'!$F$20),AND(V$213&gt;='Mapa de férias'!$G$20,V$213&lt;='Mapa de férias'!$H$20),AND(V$213&gt;='Mapa de férias'!$I$20,V$213&lt;='Mapa de férias'!$J$20))),"F",""))</f>
        <v/>
      </c>
      <c r="W225" s="44">
        <f>IF(OR($B225="",W$213=""),"",IF(AND(NETWORKDAYS(W$213,W$213,'Feriados'!$F$7:$F$22)=1,OR(AND(W$213&gt;='Mapa de férias'!$E$20,W$213&lt;='Mapa de férias'!$F$20),AND(W$213&gt;='Mapa de férias'!$G$20,W$213&lt;='Mapa de férias'!$H$20),AND(W$213&gt;='Mapa de férias'!$I$20,W$213&lt;='Mapa de férias'!$J$20))),"F",""))</f>
        <v/>
      </c>
      <c r="X225" s="44">
        <f>IF(OR($B225="",X$213=""),"",IF(AND(NETWORKDAYS(X$213,X$213,'Feriados'!$F$7:$F$22)=1,OR(AND(X$213&gt;='Mapa de férias'!$E$20,X$213&lt;='Mapa de férias'!$F$20),AND(X$213&gt;='Mapa de férias'!$G$20,X$213&lt;='Mapa de férias'!$H$20),AND(X$213&gt;='Mapa de férias'!$I$20,X$213&lt;='Mapa de férias'!$J$20))),"F",""))</f>
        <v/>
      </c>
      <c r="Y225" s="44">
        <f>IF(OR($B225="",Y$213=""),"",IF(AND(NETWORKDAYS(Y$213,Y$213,'Feriados'!$F$7:$F$22)=1,OR(AND(Y$213&gt;='Mapa de férias'!$E$20,Y$213&lt;='Mapa de férias'!$F$20),AND(Y$213&gt;='Mapa de férias'!$G$20,Y$213&lt;='Mapa de férias'!$H$20),AND(Y$213&gt;='Mapa de férias'!$I$20,Y$213&lt;='Mapa de férias'!$J$20))),"F",""))</f>
        <v/>
      </c>
      <c r="Z225" s="44">
        <f>IF(OR($B225="",Z$213=""),"",IF(AND(NETWORKDAYS(Z$213,Z$213,'Feriados'!$F$7:$F$22)=1,OR(AND(Z$213&gt;='Mapa de férias'!$E$20,Z$213&lt;='Mapa de férias'!$F$20),AND(Z$213&gt;='Mapa de férias'!$G$20,Z$213&lt;='Mapa de férias'!$H$20),AND(Z$213&gt;='Mapa de férias'!$I$20,Z$213&lt;='Mapa de férias'!$J$20))),"F",""))</f>
        <v/>
      </c>
      <c r="AA225" s="44">
        <f>IF(OR($B225="",AA$213=""),"",IF(AND(NETWORKDAYS(AA$213,AA$213,'Feriados'!$F$7:$F$22)=1,OR(AND(AA$213&gt;='Mapa de férias'!$E$20,AA$213&lt;='Mapa de férias'!$F$20),AND(AA$213&gt;='Mapa de férias'!$G$20,AA$213&lt;='Mapa de férias'!$H$20),AND(AA$213&gt;='Mapa de férias'!$I$20,AA$213&lt;='Mapa de férias'!$J$20))),"F",""))</f>
        <v/>
      </c>
      <c r="AB225" s="44">
        <f>IF(OR($B225="",AB$213=""),"",IF(AND(NETWORKDAYS(AB$213,AB$213,'Feriados'!$F$7:$F$22)=1,OR(AND(AB$213&gt;='Mapa de férias'!$E$20,AB$213&lt;='Mapa de férias'!$F$20),AND(AB$213&gt;='Mapa de férias'!$G$20,AB$213&lt;='Mapa de férias'!$H$20),AND(AB$213&gt;='Mapa de férias'!$I$20,AB$213&lt;='Mapa de férias'!$J$20))),"F",""))</f>
        <v/>
      </c>
      <c r="AC225" s="44">
        <f>IF(OR($B225="",AC$213=""),"",IF(AND(NETWORKDAYS(AC$213,AC$213,'Feriados'!$F$7:$F$22)=1,OR(AND(AC$213&gt;='Mapa de férias'!$E$20,AC$213&lt;='Mapa de férias'!$F$20),AND(AC$213&gt;='Mapa de férias'!$G$20,AC$213&lt;='Mapa de férias'!$H$20),AND(AC$213&gt;='Mapa de férias'!$I$20,AC$213&lt;='Mapa de férias'!$J$20))),"F",""))</f>
        <v/>
      </c>
      <c r="AD225" s="44">
        <f>IF(OR($B225="",AD$213=""),"",IF(AND(NETWORKDAYS(AD$213,AD$213,'Feriados'!$F$7:$F$22)=1,OR(AND(AD$213&gt;='Mapa de férias'!$E$20,AD$213&lt;='Mapa de férias'!$F$20),AND(AD$213&gt;='Mapa de férias'!$G$20,AD$213&lt;='Mapa de férias'!$H$20),AND(AD$213&gt;='Mapa de férias'!$I$20,AD$213&lt;='Mapa de férias'!$J$20))),"F",""))</f>
        <v/>
      </c>
      <c r="AE225" s="44">
        <f>IF(OR($B225="",AE$213=""),"",IF(AND(NETWORKDAYS(AE$213,AE$213,'Feriados'!$F$7:$F$22)=1,OR(AND(AE$213&gt;='Mapa de férias'!$E$20,AE$213&lt;='Mapa de férias'!$F$20),AND(AE$213&gt;='Mapa de férias'!$G$20,AE$213&lt;='Mapa de férias'!$H$20),AND(AE$213&gt;='Mapa de férias'!$I$20,AE$213&lt;='Mapa de férias'!$J$20))),"F",""))</f>
        <v/>
      </c>
      <c r="AF225" s="44">
        <f>IF(OR($B225="",AF$213=""),"",IF(AND(NETWORKDAYS(AF$213,AF$213,'Feriados'!$F$7:$F$22)=1,OR(AND(AF$213&gt;='Mapa de férias'!$E$20,AF$213&lt;='Mapa de férias'!$F$20),AND(AF$213&gt;='Mapa de férias'!$G$20,AF$213&lt;='Mapa de férias'!$H$20),AND(AF$213&gt;='Mapa de férias'!$I$20,AF$213&lt;='Mapa de férias'!$J$20))),"F",""))</f>
        <v/>
      </c>
      <c r="AG225" s="44">
        <f>IF(OR($B225="",AG$213=""),"",IF(AND(NETWORKDAYS(AG$213,AG$213,'Feriados'!$F$7:$F$22)=1,OR(AND(AG$213&gt;='Mapa de férias'!$E$20,AG$213&lt;='Mapa de férias'!$F$20),AND(AG$213&gt;='Mapa de férias'!$G$20,AG$213&lt;='Mapa de férias'!$H$20),AND(AG$213&gt;='Mapa de férias'!$I$20,AG$213&lt;='Mapa de férias'!$J$20))),"F",""))</f>
        <v/>
      </c>
      <c r="AH225" s="45">
        <f>IF($B225="","",COUNTIF(C225:AG225,"F"))</f>
        <v/>
      </c>
    </row>
    <row r="226" ht="15" customHeight="1">
      <c r="A226" s="42" t="n">
        <v>12</v>
      </c>
      <c r="B226" s="43">
        <f>IF('Mapa de férias'!$B$21="","",'Mapa de férias'!$B$21)</f>
        <v/>
      </c>
      <c r="C226" s="44">
        <f>IF(OR($B226="",C$213=""),"",IF(AND(NETWORKDAYS(C$213,C$213,'Feriados'!$F$7:$F$22)=1,OR(AND(C$213&gt;='Mapa de férias'!$E$21,C$213&lt;='Mapa de férias'!$F$21),AND(C$213&gt;='Mapa de férias'!$G$21,C$213&lt;='Mapa de férias'!$H$21),AND(C$213&gt;='Mapa de férias'!$I$21,C$213&lt;='Mapa de férias'!$J$21))),"F",""))</f>
        <v/>
      </c>
      <c r="D226" s="44">
        <f>IF(OR($B226="",D$213=""),"",IF(AND(NETWORKDAYS(D$213,D$213,'Feriados'!$F$7:$F$22)=1,OR(AND(D$213&gt;='Mapa de férias'!$E$21,D$213&lt;='Mapa de férias'!$F$21),AND(D$213&gt;='Mapa de férias'!$G$21,D$213&lt;='Mapa de férias'!$H$21),AND(D$213&gt;='Mapa de férias'!$I$21,D$213&lt;='Mapa de férias'!$J$21))),"F",""))</f>
        <v/>
      </c>
      <c r="E226" s="44">
        <f>IF(OR($B226="",E$213=""),"",IF(AND(NETWORKDAYS(E$213,E$213,'Feriados'!$F$7:$F$22)=1,OR(AND(E$213&gt;='Mapa de férias'!$E$21,E$213&lt;='Mapa de férias'!$F$21),AND(E$213&gt;='Mapa de férias'!$G$21,E$213&lt;='Mapa de férias'!$H$21),AND(E$213&gt;='Mapa de férias'!$I$21,E$213&lt;='Mapa de férias'!$J$21))),"F",""))</f>
        <v/>
      </c>
      <c r="F226" s="44">
        <f>IF(OR($B226="",F$213=""),"",IF(AND(NETWORKDAYS(F$213,F$213,'Feriados'!$F$7:$F$22)=1,OR(AND(F$213&gt;='Mapa de férias'!$E$21,F$213&lt;='Mapa de férias'!$F$21),AND(F$213&gt;='Mapa de férias'!$G$21,F$213&lt;='Mapa de férias'!$H$21),AND(F$213&gt;='Mapa de férias'!$I$21,F$213&lt;='Mapa de férias'!$J$21))),"F",""))</f>
        <v/>
      </c>
      <c r="G226" s="44">
        <f>IF(OR($B226="",G$213=""),"",IF(AND(NETWORKDAYS(G$213,G$213,'Feriados'!$F$7:$F$22)=1,OR(AND(G$213&gt;='Mapa de férias'!$E$21,G$213&lt;='Mapa de férias'!$F$21),AND(G$213&gt;='Mapa de férias'!$G$21,G$213&lt;='Mapa de férias'!$H$21),AND(G$213&gt;='Mapa de férias'!$I$21,G$213&lt;='Mapa de férias'!$J$21))),"F",""))</f>
        <v/>
      </c>
      <c r="H226" s="44">
        <f>IF(OR($B226="",H$213=""),"",IF(AND(NETWORKDAYS(H$213,H$213,'Feriados'!$F$7:$F$22)=1,OR(AND(H$213&gt;='Mapa de férias'!$E$21,H$213&lt;='Mapa de férias'!$F$21),AND(H$213&gt;='Mapa de férias'!$G$21,H$213&lt;='Mapa de férias'!$H$21),AND(H$213&gt;='Mapa de férias'!$I$21,H$213&lt;='Mapa de férias'!$J$21))),"F",""))</f>
        <v/>
      </c>
      <c r="I226" s="44">
        <f>IF(OR($B226="",I$213=""),"",IF(AND(NETWORKDAYS(I$213,I$213,'Feriados'!$F$7:$F$22)=1,OR(AND(I$213&gt;='Mapa de férias'!$E$21,I$213&lt;='Mapa de férias'!$F$21),AND(I$213&gt;='Mapa de férias'!$G$21,I$213&lt;='Mapa de férias'!$H$21),AND(I$213&gt;='Mapa de férias'!$I$21,I$213&lt;='Mapa de férias'!$J$21))),"F",""))</f>
        <v/>
      </c>
      <c r="J226" s="44">
        <f>IF(OR($B226="",J$213=""),"",IF(AND(NETWORKDAYS(J$213,J$213,'Feriados'!$F$7:$F$22)=1,OR(AND(J$213&gt;='Mapa de férias'!$E$21,J$213&lt;='Mapa de férias'!$F$21),AND(J$213&gt;='Mapa de férias'!$G$21,J$213&lt;='Mapa de férias'!$H$21),AND(J$213&gt;='Mapa de férias'!$I$21,J$213&lt;='Mapa de férias'!$J$21))),"F",""))</f>
        <v/>
      </c>
      <c r="K226" s="44">
        <f>IF(OR($B226="",K$213=""),"",IF(AND(NETWORKDAYS(K$213,K$213,'Feriados'!$F$7:$F$22)=1,OR(AND(K$213&gt;='Mapa de férias'!$E$21,K$213&lt;='Mapa de férias'!$F$21),AND(K$213&gt;='Mapa de férias'!$G$21,K$213&lt;='Mapa de férias'!$H$21),AND(K$213&gt;='Mapa de férias'!$I$21,K$213&lt;='Mapa de férias'!$J$21))),"F",""))</f>
        <v/>
      </c>
      <c r="L226" s="44">
        <f>IF(OR($B226="",L$213=""),"",IF(AND(NETWORKDAYS(L$213,L$213,'Feriados'!$F$7:$F$22)=1,OR(AND(L$213&gt;='Mapa de férias'!$E$21,L$213&lt;='Mapa de férias'!$F$21),AND(L$213&gt;='Mapa de férias'!$G$21,L$213&lt;='Mapa de férias'!$H$21),AND(L$213&gt;='Mapa de férias'!$I$21,L$213&lt;='Mapa de férias'!$J$21))),"F",""))</f>
        <v/>
      </c>
      <c r="M226" s="44">
        <f>IF(OR($B226="",M$213=""),"",IF(AND(NETWORKDAYS(M$213,M$213,'Feriados'!$F$7:$F$22)=1,OR(AND(M$213&gt;='Mapa de férias'!$E$21,M$213&lt;='Mapa de férias'!$F$21),AND(M$213&gt;='Mapa de férias'!$G$21,M$213&lt;='Mapa de férias'!$H$21),AND(M$213&gt;='Mapa de férias'!$I$21,M$213&lt;='Mapa de férias'!$J$21))),"F",""))</f>
        <v/>
      </c>
      <c r="N226" s="44">
        <f>IF(OR($B226="",N$213=""),"",IF(AND(NETWORKDAYS(N$213,N$213,'Feriados'!$F$7:$F$22)=1,OR(AND(N$213&gt;='Mapa de férias'!$E$21,N$213&lt;='Mapa de férias'!$F$21),AND(N$213&gt;='Mapa de férias'!$G$21,N$213&lt;='Mapa de férias'!$H$21),AND(N$213&gt;='Mapa de férias'!$I$21,N$213&lt;='Mapa de férias'!$J$21))),"F",""))</f>
        <v/>
      </c>
      <c r="O226" s="44">
        <f>IF(OR($B226="",O$213=""),"",IF(AND(NETWORKDAYS(O$213,O$213,'Feriados'!$F$7:$F$22)=1,OR(AND(O$213&gt;='Mapa de férias'!$E$21,O$213&lt;='Mapa de férias'!$F$21),AND(O$213&gt;='Mapa de férias'!$G$21,O$213&lt;='Mapa de férias'!$H$21),AND(O$213&gt;='Mapa de férias'!$I$21,O$213&lt;='Mapa de férias'!$J$21))),"F",""))</f>
        <v/>
      </c>
      <c r="P226" s="44">
        <f>IF(OR($B226="",P$213=""),"",IF(AND(NETWORKDAYS(P$213,P$213,'Feriados'!$F$7:$F$22)=1,OR(AND(P$213&gt;='Mapa de férias'!$E$21,P$213&lt;='Mapa de férias'!$F$21),AND(P$213&gt;='Mapa de férias'!$G$21,P$213&lt;='Mapa de férias'!$H$21),AND(P$213&gt;='Mapa de férias'!$I$21,P$213&lt;='Mapa de férias'!$J$21))),"F",""))</f>
        <v/>
      </c>
      <c r="Q226" s="44">
        <f>IF(OR($B226="",Q$213=""),"",IF(AND(NETWORKDAYS(Q$213,Q$213,'Feriados'!$F$7:$F$22)=1,OR(AND(Q$213&gt;='Mapa de férias'!$E$21,Q$213&lt;='Mapa de férias'!$F$21),AND(Q$213&gt;='Mapa de férias'!$G$21,Q$213&lt;='Mapa de férias'!$H$21),AND(Q$213&gt;='Mapa de férias'!$I$21,Q$213&lt;='Mapa de férias'!$J$21))),"F",""))</f>
        <v/>
      </c>
      <c r="R226" s="44">
        <f>IF(OR($B226="",R$213=""),"",IF(AND(NETWORKDAYS(R$213,R$213,'Feriados'!$F$7:$F$22)=1,OR(AND(R$213&gt;='Mapa de férias'!$E$21,R$213&lt;='Mapa de férias'!$F$21),AND(R$213&gt;='Mapa de férias'!$G$21,R$213&lt;='Mapa de férias'!$H$21),AND(R$213&gt;='Mapa de férias'!$I$21,R$213&lt;='Mapa de férias'!$J$21))),"F",""))</f>
        <v/>
      </c>
      <c r="S226" s="44">
        <f>IF(OR($B226="",S$213=""),"",IF(AND(NETWORKDAYS(S$213,S$213,'Feriados'!$F$7:$F$22)=1,OR(AND(S$213&gt;='Mapa de férias'!$E$21,S$213&lt;='Mapa de férias'!$F$21),AND(S$213&gt;='Mapa de férias'!$G$21,S$213&lt;='Mapa de férias'!$H$21),AND(S$213&gt;='Mapa de férias'!$I$21,S$213&lt;='Mapa de férias'!$J$21))),"F",""))</f>
        <v/>
      </c>
      <c r="T226" s="44">
        <f>IF(OR($B226="",T$213=""),"",IF(AND(NETWORKDAYS(T$213,T$213,'Feriados'!$F$7:$F$22)=1,OR(AND(T$213&gt;='Mapa de férias'!$E$21,T$213&lt;='Mapa de férias'!$F$21),AND(T$213&gt;='Mapa de férias'!$G$21,T$213&lt;='Mapa de férias'!$H$21),AND(T$213&gt;='Mapa de férias'!$I$21,T$213&lt;='Mapa de férias'!$J$21))),"F",""))</f>
        <v/>
      </c>
      <c r="U226" s="44">
        <f>IF(OR($B226="",U$213=""),"",IF(AND(NETWORKDAYS(U$213,U$213,'Feriados'!$F$7:$F$22)=1,OR(AND(U$213&gt;='Mapa de férias'!$E$21,U$213&lt;='Mapa de férias'!$F$21),AND(U$213&gt;='Mapa de férias'!$G$21,U$213&lt;='Mapa de férias'!$H$21),AND(U$213&gt;='Mapa de férias'!$I$21,U$213&lt;='Mapa de férias'!$J$21))),"F",""))</f>
        <v/>
      </c>
      <c r="V226" s="44">
        <f>IF(OR($B226="",V$213=""),"",IF(AND(NETWORKDAYS(V$213,V$213,'Feriados'!$F$7:$F$22)=1,OR(AND(V$213&gt;='Mapa de férias'!$E$21,V$213&lt;='Mapa de férias'!$F$21),AND(V$213&gt;='Mapa de férias'!$G$21,V$213&lt;='Mapa de férias'!$H$21),AND(V$213&gt;='Mapa de férias'!$I$21,V$213&lt;='Mapa de férias'!$J$21))),"F",""))</f>
        <v/>
      </c>
      <c r="W226" s="44">
        <f>IF(OR($B226="",W$213=""),"",IF(AND(NETWORKDAYS(W$213,W$213,'Feriados'!$F$7:$F$22)=1,OR(AND(W$213&gt;='Mapa de férias'!$E$21,W$213&lt;='Mapa de férias'!$F$21),AND(W$213&gt;='Mapa de férias'!$G$21,W$213&lt;='Mapa de férias'!$H$21),AND(W$213&gt;='Mapa de férias'!$I$21,W$213&lt;='Mapa de férias'!$J$21))),"F",""))</f>
        <v/>
      </c>
      <c r="X226" s="44">
        <f>IF(OR($B226="",X$213=""),"",IF(AND(NETWORKDAYS(X$213,X$213,'Feriados'!$F$7:$F$22)=1,OR(AND(X$213&gt;='Mapa de férias'!$E$21,X$213&lt;='Mapa de férias'!$F$21),AND(X$213&gt;='Mapa de férias'!$G$21,X$213&lt;='Mapa de férias'!$H$21),AND(X$213&gt;='Mapa de férias'!$I$21,X$213&lt;='Mapa de férias'!$J$21))),"F",""))</f>
        <v/>
      </c>
      <c r="Y226" s="44">
        <f>IF(OR($B226="",Y$213=""),"",IF(AND(NETWORKDAYS(Y$213,Y$213,'Feriados'!$F$7:$F$22)=1,OR(AND(Y$213&gt;='Mapa de férias'!$E$21,Y$213&lt;='Mapa de férias'!$F$21),AND(Y$213&gt;='Mapa de férias'!$G$21,Y$213&lt;='Mapa de férias'!$H$21),AND(Y$213&gt;='Mapa de férias'!$I$21,Y$213&lt;='Mapa de férias'!$J$21))),"F",""))</f>
        <v/>
      </c>
      <c r="Z226" s="44">
        <f>IF(OR($B226="",Z$213=""),"",IF(AND(NETWORKDAYS(Z$213,Z$213,'Feriados'!$F$7:$F$22)=1,OR(AND(Z$213&gt;='Mapa de férias'!$E$21,Z$213&lt;='Mapa de férias'!$F$21),AND(Z$213&gt;='Mapa de férias'!$G$21,Z$213&lt;='Mapa de férias'!$H$21),AND(Z$213&gt;='Mapa de férias'!$I$21,Z$213&lt;='Mapa de férias'!$J$21))),"F",""))</f>
        <v/>
      </c>
      <c r="AA226" s="44">
        <f>IF(OR($B226="",AA$213=""),"",IF(AND(NETWORKDAYS(AA$213,AA$213,'Feriados'!$F$7:$F$22)=1,OR(AND(AA$213&gt;='Mapa de férias'!$E$21,AA$213&lt;='Mapa de férias'!$F$21),AND(AA$213&gt;='Mapa de férias'!$G$21,AA$213&lt;='Mapa de férias'!$H$21),AND(AA$213&gt;='Mapa de férias'!$I$21,AA$213&lt;='Mapa de férias'!$J$21))),"F",""))</f>
        <v/>
      </c>
      <c r="AB226" s="44">
        <f>IF(OR($B226="",AB$213=""),"",IF(AND(NETWORKDAYS(AB$213,AB$213,'Feriados'!$F$7:$F$22)=1,OR(AND(AB$213&gt;='Mapa de férias'!$E$21,AB$213&lt;='Mapa de férias'!$F$21),AND(AB$213&gt;='Mapa de férias'!$G$21,AB$213&lt;='Mapa de férias'!$H$21),AND(AB$213&gt;='Mapa de férias'!$I$21,AB$213&lt;='Mapa de férias'!$J$21))),"F",""))</f>
        <v/>
      </c>
      <c r="AC226" s="44">
        <f>IF(OR($B226="",AC$213=""),"",IF(AND(NETWORKDAYS(AC$213,AC$213,'Feriados'!$F$7:$F$22)=1,OR(AND(AC$213&gt;='Mapa de férias'!$E$21,AC$213&lt;='Mapa de férias'!$F$21),AND(AC$213&gt;='Mapa de férias'!$G$21,AC$213&lt;='Mapa de férias'!$H$21),AND(AC$213&gt;='Mapa de férias'!$I$21,AC$213&lt;='Mapa de férias'!$J$21))),"F",""))</f>
        <v/>
      </c>
      <c r="AD226" s="44">
        <f>IF(OR($B226="",AD$213=""),"",IF(AND(NETWORKDAYS(AD$213,AD$213,'Feriados'!$F$7:$F$22)=1,OR(AND(AD$213&gt;='Mapa de férias'!$E$21,AD$213&lt;='Mapa de férias'!$F$21),AND(AD$213&gt;='Mapa de férias'!$G$21,AD$213&lt;='Mapa de férias'!$H$21),AND(AD$213&gt;='Mapa de férias'!$I$21,AD$213&lt;='Mapa de férias'!$J$21))),"F",""))</f>
        <v/>
      </c>
      <c r="AE226" s="44">
        <f>IF(OR($B226="",AE$213=""),"",IF(AND(NETWORKDAYS(AE$213,AE$213,'Feriados'!$F$7:$F$22)=1,OR(AND(AE$213&gt;='Mapa de férias'!$E$21,AE$213&lt;='Mapa de férias'!$F$21),AND(AE$213&gt;='Mapa de férias'!$G$21,AE$213&lt;='Mapa de férias'!$H$21),AND(AE$213&gt;='Mapa de férias'!$I$21,AE$213&lt;='Mapa de férias'!$J$21))),"F",""))</f>
        <v/>
      </c>
      <c r="AF226" s="44">
        <f>IF(OR($B226="",AF$213=""),"",IF(AND(NETWORKDAYS(AF$213,AF$213,'Feriados'!$F$7:$F$22)=1,OR(AND(AF$213&gt;='Mapa de férias'!$E$21,AF$213&lt;='Mapa de férias'!$F$21),AND(AF$213&gt;='Mapa de férias'!$G$21,AF$213&lt;='Mapa de férias'!$H$21),AND(AF$213&gt;='Mapa de férias'!$I$21,AF$213&lt;='Mapa de férias'!$J$21))),"F",""))</f>
        <v/>
      </c>
      <c r="AG226" s="44">
        <f>IF(OR($B226="",AG$213=""),"",IF(AND(NETWORKDAYS(AG$213,AG$213,'Feriados'!$F$7:$F$22)=1,OR(AND(AG$213&gt;='Mapa de férias'!$E$21,AG$213&lt;='Mapa de férias'!$F$21),AND(AG$213&gt;='Mapa de férias'!$G$21,AG$213&lt;='Mapa de férias'!$H$21),AND(AG$213&gt;='Mapa de férias'!$I$21,AG$213&lt;='Mapa de férias'!$J$21))),"F",""))</f>
        <v/>
      </c>
      <c r="AH226" s="45">
        <f>IF($B226="","",COUNTIF(C226:AG226,"F"))</f>
        <v/>
      </c>
    </row>
    <row r="227" ht="15" customHeight="1">
      <c r="A227" s="42" t="n">
        <v>13</v>
      </c>
      <c r="B227" s="43">
        <f>IF('Mapa de férias'!$B$22="","",'Mapa de férias'!$B$22)</f>
        <v/>
      </c>
      <c r="C227" s="44">
        <f>IF(OR($B227="",C$213=""),"",IF(AND(NETWORKDAYS(C$213,C$213,'Feriados'!$F$7:$F$22)=1,OR(AND(C$213&gt;='Mapa de férias'!$E$22,C$213&lt;='Mapa de férias'!$F$22),AND(C$213&gt;='Mapa de férias'!$G$22,C$213&lt;='Mapa de férias'!$H$22),AND(C$213&gt;='Mapa de férias'!$I$22,C$213&lt;='Mapa de férias'!$J$22))),"F",""))</f>
        <v/>
      </c>
      <c r="D227" s="44">
        <f>IF(OR($B227="",D$213=""),"",IF(AND(NETWORKDAYS(D$213,D$213,'Feriados'!$F$7:$F$22)=1,OR(AND(D$213&gt;='Mapa de férias'!$E$22,D$213&lt;='Mapa de férias'!$F$22),AND(D$213&gt;='Mapa de férias'!$G$22,D$213&lt;='Mapa de férias'!$H$22),AND(D$213&gt;='Mapa de férias'!$I$22,D$213&lt;='Mapa de férias'!$J$22))),"F",""))</f>
        <v/>
      </c>
      <c r="E227" s="44">
        <f>IF(OR($B227="",E$213=""),"",IF(AND(NETWORKDAYS(E$213,E$213,'Feriados'!$F$7:$F$22)=1,OR(AND(E$213&gt;='Mapa de férias'!$E$22,E$213&lt;='Mapa de férias'!$F$22),AND(E$213&gt;='Mapa de férias'!$G$22,E$213&lt;='Mapa de férias'!$H$22),AND(E$213&gt;='Mapa de férias'!$I$22,E$213&lt;='Mapa de férias'!$J$22))),"F",""))</f>
        <v/>
      </c>
      <c r="F227" s="44">
        <f>IF(OR($B227="",F$213=""),"",IF(AND(NETWORKDAYS(F$213,F$213,'Feriados'!$F$7:$F$22)=1,OR(AND(F$213&gt;='Mapa de férias'!$E$22,F$213&lt;='Mapa de férias'!$F$22),AND(F$213&gt;='Mapa de férias'!$G$22,F$213&lt;='Mapa de férias'!$H$22),AND(F$213&gt;='Mapa de férias'!$I$22,F$213&lt;='Mapa de férias'!$J$22))),"F",""))</f>
        <v/>
      </c>
      <c r="G227" s="44">
        <f>IF(OR($B227="",G$213=""),"",IF(AND(NETWORKDAYS(G$213,G$213,'Feriados'!$F$7:$F$22)=1,OR(AND(G$213&gt;='Mapa de férias'!$E$22,G$213&lt;='Mapa de férias'!$F$22),AND(G$213&gt;='Mapa de férias'!$G$22,G$213&lt;='Mapa de férias'!$H$22),AND(G$213&gt;='Mapa de férias'!$I$22,G$213&lt;='Mapa de férias'!$J$22))),"F",""))</f>
        <v/>
      </c>
      <c r="H227" s="44">
        <f>IF(OR($B227="",H$213=""),"",IF(AND(NETWORKDAYS(H$213,H$213,'Feriados'!$F$7:$F$22)=1,OR(AND(H$213&gt;='Mapa de férias'!$E$22,H$213&lt;='Mapa de férias'!$F$22),AND(H$213&gt;='Mapa de férias'!$G$22,H$213&lt;='Mapa de férias'!$H$22),AND(H$213&gt;='Mapa de férias'!$I$22,H$213&lt;='Mapa de férias'!$J$22))),"F",""))</f>
        <v/>
      </c>
      <c r="I227" s="44">
        <f>IF(OR($B227="",I$213=""),"",IF(AND(NETWORKDAYS(I$213,I$213,'Feriados'!$F$7:$F$22)=1,OR(AND(I$213&gt;='Mapa de férias'!$E$22,I$213&lt;='Mapa de férias'!$F$22),AND(I$213&gt;='Mapa de férias'!$G$22,I$213&lt;='Mapa de férias'!$H$22),AND(I$213&gt;='Mapa de férias'!$I$22,I$213&lt;='Mapa de férias'!$J$22))),"F",""))</f>
        <v/>
      </c>
      <c r="J227" s="44">
        <f>IF(OR($B227="",J$213=""),"",IF(AND(NETWORKDAYS(J$213,J$213,'Feriados'!$F$7:$F$22)=1,OR(AND(J$213&gt;='Mapa de férias'!$E$22,J$213&lt;='Mapa de férias'!$F$22),AND(J$213&gt;='Mapa de férias'!$G$22,J$213&lt;='Mapa de férias'!$H$22),AND(J$213&gt;='Mapa de férias'!$I$22,J$213&lt;='Mapa de férias'!$J$22))),"F",""))</f>
        <v/>
      </c>
      <c r="K227" s="44">
        <f>IF(OR($B227="",K$213=""),"",IF(AND(NETWORKDAYS(K$213,K$213,'Feriados'!$F$7:$F$22)=1,OR(AND(K$213&gt;='Mapa de férias'!$E$22,K$213&lt;='Mapa de férias'!$F$22),AND(K$213&gt;='Mapa de férias'!$G$22,K$213&lt;='Mapa de férias'!$H$22),AND(K$213&gt;='Mapa de férias'!$I$22,K$213&lt;='Mapa de férias'!$J$22))),"F",""))</f>
        <v/>
      </c>
      <c r="L227" s="44">
        <f>IF(OR($B227="",L$213=""),"",IF(AND(NETWORKDAYS(L$213,L$213,'Feriados'!$F$7:$F$22)=1,OR(AND(L$213&gt;='Mapa de férias'!$E$22,L$213&lt;='Mapa de férias'!$F$22),AND(L$213&gt;='Mapa de férias'!$G$22,L$213&lt;='Mapa de férias'!$H$22),AND(L$213&gt;='Mapa de férias'!$I$22,L$213&lt;='Mapa de férias'!$J$22))),"F",""))</f>
        <v/>
      </c>
      <c r="M227" s="44">
        <f>IF(OR($B227="",M$213=""),"",IF(AND(NETWORKDAYS(M$213,M$213,'Feriados'!$F$7:$F$22)=1,OR(AND(M$213&gt;='Mapa de férias'!$E$22,M$213&lt;='Mapa de férias'!$F$22),AND(M$213&gt;='Mapa de férias'!$G$22,M$213&lt;='Mapa de férias'!$H$22),AND(M$213&gt;='Mapa de férias'!$I$22,M$213&lt;='Mapa de férias'!$J$22))),"F",""))</f>
        <v/>
      </c>
      <c r="N227" s="44">
        <f>IF(OR($B227="",N$213=""),"",IF(AND(NETWORKDAYS(N$213,N$213,'Feriados'!$F$7:$F$22)=1,OR(AND(N$213&gt;='Mapa de férias'!$E$22,N$213&lt;='Mapa de férias'!$F$22),AND(N$213&gt;='Mapa de férias'!$G$22,N$213&lt;='Mapa de férias'!$H$22),AND(N$213&gt;='Mapa de férias'!$I$22,N$213&lt;='Mapa de férias'!$J$22))),"F",""))</f>
        <v/>
      </c>
      <c r="O227" s="44">
        <f>IF(OR($B227="",O$213=""),"",IF(AND(NETWORKDAYS(O$213,O$213,'Feriados'!$F$7:$F$22)=1,OR(AND(O$213&gt;='Mapa de férias'!$E$22,O$213&lt;='Mapa de férias'!$F$22),AND(O$213&gt;='Mapa de férias'!$G$22,O$213&lt;='Mapa de férias'!$H$22),AND(O$213&gt;='Mapa de férias'!$I$22,O$213&lt;='Mapa de férias'!$J$22))),"F",""))</f>
        <v/>
      </c>
      <c r="P227" s="44">
        <f>IF(OR($B227="",P$213=""),"",IF(AND(NETWORKDAYS(P$213,P$213,'Feriados'!$F$7:$F$22)=1,OR(AND(P$213&gt;='Mapa de férias'!$E$22,P$213&lt;='Mapa de férias'!$F$22),AND(P$213&gt;='Mapa de férias'!$G$22,P$213&lt;='Mapa de férias'!$H$22),AND(P$213&gt;='Mapa de férias'!$I$22,P$213&lt;='Mapa de férias'!$J$22))),"F",""))</f>
        <v/>
      </c>
      <c r="Q227" s="44">
        <f>IF(OR($B227="",Q$213=""),"",IF(AND(NETWORKDAYS(Q$213,Q$213,'Feriados'!$F$7:$F$22)=1,OR(AND(Q$213&gt;='Mapa de férias'!$E$22,Q$213&lt;='Mapa de férias'!$F$22),AND(Q$213&gt;='Mapa de férias'!$G$22,Q$213&lt;='Mapa de férias'!$H$22),AND(Q$213&gt;='Mapa de férias'!$I$22,Q$213&lt;='Mapa de férias'!$J$22))),"F",""))</f>
        <v/>
      </c>
      <c r="R227" s="44">
        <f>IF(OR($B227="",R$213=""),"",IF(AND(NETWORKDAYS(R$213,R$213,'Feriados'!$F$7:$F$22)=1,OR(AND(R$213&gt;='Mapa de férias'!$E$22,R$213&lt;='Mapa de férias'!$F$22),AND(R$213&gt;='Mapa de férias'!$G$22,R$213&lt;='Mapa de férias'!$H$22),AND(R$213&gt;='Mapa de férias'!$I$22,R$213&lt;='Mapa de férias'!$J$22))),"F",""))</f>
        <v/>
      </c>
      <c r="S227" s="44">
        <f>IF(OR($B227="",S$213=""),"",IF(AND(NETWORKDAYS(S$213,S$213,'Feriados'!$F$7:$F$22)=1,OR(AND(S$213&gt;='Mapa de férias'!$E$22,S$213&lt;='Mapa de férias'!$F$22),AND(S$213&gt;='Mapa de férias'!$G$22,S$213&lt;='Mapa de férias'!$H$22),AND(S$213&gt;='Mapa de férias'!$I$22,S$213&lt;='Mapa de férias'!$J$22))),"F",""))</f>
        <v/>
      </c>
      <c r="T227" s="44">
        <f>IF(OR($B227="",T$213=""),"",IF(AND(NETWORKDAYS(T$213,T$213,'Feriados'!$F$7:$F$22)=1,OR(AND(T$213&gt;='Mapa de férias'!$E$22,T$213&lt;='Mapa de férias'!$F$22),AND(T$213&gt;='Mapa de férias'!$G$22,T$213&lt;='Mapa de férias'!$H$22),AND(T$213&gt;='Mapa de férias'!$I$22,T$213&lt;='Mapa de férias'!$J$22))),"F",""))</f>
        <v/>
      </c>
      <c r="U227" s="44">
        <f>IF(OR($B227="",U$213=""),"",IF(AND(NETWORKDAYS(U$213,U$213,'Feriados'!$F$7:$F$22)=1,OR(AND(U$213&gt;='Mapa de férias'!$E$22,U$213&lt;='Mapa de férias'!$F$22),AND(U$213&gt;='Mapa de férias'!$G$22,U$213&lt;='Mapa de férias'!$H$22),AND(U$213&gt;='Mapa de férias'!$I$22,U$213&lt;='Mapa de férias'!$J$22))),"F",""))</f>
        <v/>
      </c>
      <c r="V227" s="44">
        <f>IF(OR($B227="",V$213=""),"",IF(AND(NETWORKDAYS(V$213,V$213,'Feriados'!$F$7:$F$22)=1,OR(AND(V$213&gt;='Mapa de férias'!$E$22,V$213&lt;='Mapa de férias'!$F$22),AND(V$213&gt;='Mapa de férias'!$G$22,V$213&lt;='Mapa de férias'!$H$22),AND(V$213&gt;='Mapa de férias'!$I$22,V$213&lt;='Mapa de férias'!$J$22))),"F",""))</f>
        <v/>
      </c>
      <c r="W227" s="44">
        <f>IF(OR($B227="",W$213=""),"",IF(AND(NETWORKDAYS(W$213,W$213,'Feriados'!$F$7:$F$22)=1,OR(AND(W$213&gt;='Mapa de férias'!$E$22,W$213&lt;='Mapa de férias'!$F$22),AND(W$213&gt;='Mapa de férias'!$G$22,W$213&lt;='Mapa de férias'!$H$22),AND(W$213&gt;='Mapa de férias'!$I$22,W$213&lt;='Mapa de férias'!$J$22))),"F",""))</f>
        <v/>
      </c>
      <c r="X227" s="44">
        <f>IF(OR($B227="",X$213=""),"",IF(AND(NETWORKDAYS(X$213,X$213,'Feriados'!$F$7:$F$22)=1,OR(AND(X$213&gt;='Mapa de férias'!$E$22,X$213&lt;='Mapa de férias'!$F$22),AND(X$213&gt;='Mapa de férias'!$G$22,X$213&lt;='Mapa de férias'!$H$22),AND(X$213&gt;='Mapa de férias'!$I$22,X$213&lt;='Mapa de férias'!$J$22))),"F",""))</f>
        <v/>
      </c>
      <c r="Y227" s="44">
        <f>IF(OR($B227="",Y$213=""),"",IF(AND(NETWORKDAYS(Y$213,Y$213,'Feriados'!$F$7:$F$22)=1,OR(AND(Y$213&gt;='Mapa de férias'!$E$22,Y$213&lt;='Mapa de férias'!$F$22),AND(Y$213&gt;='Mapa de férias'!$G$22,Y$213&lt;='Mapa de férias'!$H$22),AND(Y$213&gt;='Mapa de férias'!$I$22,Y$213&lt;='Mapa de férias'!$J$22))),"F",""))</f>
        <v/>
      </c>
      <c r="Z227" s="44">
        <f>IF(OR($B227="",Z$213=""),"",IF(AND(NETWORKDAYS(Z$213,Z$213,'Feriados'!$F$7:$F$22)=1,OR(AND(Z$213&gt;='Mapa de férias'!$E$22,Z$213&lt;='Mapa de férias'!$F$22),AND(Z$213&gt;='Mapa de férias'!$G$22,Z$213&lt;='Mapa de férias'!$H$22),AND(Z$213&gt;='Mapa de férias'!$I$22,Z$213&lt;='Mapa de férias'!$J$22))),"F",""))</f>
        <v/>
      </c>
      <c r="AA227" s="44">
        <f>IF(OR($B227="",AA$213=""),"",IF(AND(NETWORKDAYS(AA$213,AA$213,'Feriados'!$F$7:$F$22)=1,OR(AND(AA$213&gt;='Mapa de férias'!$E$22,AA$213&lt;='Mapa de férias'!$F$22),AND(AA$213&gt;='Mapa de férias'!$G$22,AA$213&lt;='Mapa de férias'!$H$22),AND(AA$213&gt;='Mapa de férias'!$I$22,AA$213&lt;='Mapa de férias'!$J$22))),"F",""))</f>
        <v/>
      </c>
      <c r="AB227" s="44">
        <f>IF(OR($B227="",AB$213=""),"",IF(AND(NETWORKDAYS(AB$213,AB$213,'Feriados'!$F$7:$F$22)=1,OR(AND(AB$213&gt;='Mapa de férias'!$E$22,AB$213&lt;='Mapa de férias'!$F$22),AND(AB$213&gt;='Mapa de férias'!$G$22,AB$213&lt;='Mapa de férias'!$H$22),AND(AB$213&gt;='Mapa de férias'!$I$22,AB$213&lt;='Mapa de férias'!$J$22))),"F",""))</f>
        <v/>
      </c>
      <c r="AC227" s="44">
        <f>IF(OR($B227="",AC$213=""),"",IF(AND(NETWORKDAYS(AC$213,AC$213,'Feriados'!$F$7:$F$22)=1,OR(AND(AC$213&gt;='Mapa de férias'!$E$22,AC$213&lt;='Mapa de férias'!$F$22),AND(AC$213&gt;='Mapa de férias'!$G$22,AC$213&lt;='Mapa de férias'!$H$22),AND(AC$213&gt;='Mapa de férias'!$I$22,AC$213&lt;='Mapa de férias'!$J$22))),"F",""))</f>
        <v/>
      </c>
      <c r="AD227" s="44">
        <f>IF(OR($B227="",AD$213=""),"",IF(AND(NETWORKDAYS(AD$213,AD$213,'Feriados'!$F$7:$F$22)=1,OR(AND(AD$213&gt;='Mapa de férias'!$E$22,AD$213&lt;='Mapa de férias'!$F$22),AND(AD$213&gt;='Mapa de férias'!$G$22,AD$213&lt;='Mapa de férias'!$H$22),AND(AD$213&gt;='Mapa de férias'!$I$22,AD$213&lt;='Mapa de férias'!$J$22))),"F",""))</f>
        <v/>
      </c>
      <c r="AE227" s="44">
        <f>IF(OR($B227="",AE$213=""),"",IF(AND(NETWORKDAYS(AE$213,AE$213,'Feriados'!$F$7:$F$22)=1,OR(AND(AE$213&gt;='Mapa de férias'!$E$22,AE$213&lt;='Mapa de férias'!$F$22),AND(AE$213&gt;='Mapa de férias'!$G$22,AE$213&lt;='Mapa de férias'!$H$22),AND(AE$213&gt;='Mapa de férias'!$I$22,AE$213&lt;='Mapa de férias'!$J$22))),"F",""))</f>
        <v/>
      </c>
      <c r="AF227" s="44">
        <f>IF(OR($B227="",AF$213=""),"",IF(AND(NETWORKDAYS(AF$213,AF$213,'Feriados'!$F$7:$F$22)=1,OR(AND(AF$213&gt;='Mapa de férias'!$E$22,AF$213&lt;='Mapa de férias'!$F$22),AND(AF$213&gt;='Mapa de férias'!$G$22,AF$213&lt;='Mapa de férias'!$H$22),AND(AF$213&gt;='Mapa de férias'!$I$22,AF$213&lt;='Mapa de férias'!$J$22))),"F",""))</f>
        <v/>
      </c>
      <c r="AG227" s="44">
        <f>IF(OR($B227="",AG$213=""),"",IF(AND(NETWORKDAYS(AG$213,AG$213,'Feriados'!$F$7:$F$22)=1,OR(AND(AG$213&gt;='Mapa de férias'!$E$22,AG$213&lt;='Mapa de férias'!$F$22),AND(AG$213&gt;='Mapa de férias'!$G$22,AG$213&lt;='Mapa de férias'!$H$22),AND(AG$213&gt;='Mapa de férias'!$I$22,AG$213&lt;='Mapa de férias'!$J$22))),"F",""))</f>
        <v/>
      </c>
      <c r="AH227" s="45">
        <f>IF($B227="","",COUNTIF(C227:AG227,"F"))</f>
        <v/>
      </c>
    </row>
    <row r="228" ht="15" customHeight="1">
      <c r="A228" s="42" t="n">
        <v>14</v>
      </c>
      <c r="B228" s="43">
        <f>IF('Mapa de férias'!$B$23="","",'Mapa de férias'!$B$23)</f>
        <v/>
      </c>
      <c r="C228" s="44">
        <f>IF(OR($B228="",C$213=""),"",IF(AND(NETWORKDAYS(C$213,C$213,'Feriados'!$F$7:$F$22)=1,OR(AND(C$213&gt;='Mapa de férias'!$E$23,C$213&lt;='Mapa de férias'!$F$23),AND(C$213&gt;='Mapa de férias'!$G$23,C$213&lt;='Mapa de férias'!$H$23),AND(C$213&gt;='Mapa de férias'!$I$23,C$213&lt;='Mapa de férias'!$J$23))),"F",""))</f>
        <v/>
      </c>
      <c r="D228" s="44">
        <f>IF(OR($B228="",D$213=""),"",IF(AND(NETWORKDAYS(D$213,D$213,'Feriados'!$F$7:$F$22)=1,OR(AND(D$213&gt;='Mapa de férias'!$E$23,D$213&lt;='Mapa de férias'!$F$23),AND(D$213&gt;='Mapa de férias'!$G$23,D$213&lt;='Mapa de férias'!$H$23),AND(D$213&gt;='Mapa de férias'!$I$23,D$213&lt;='Mapa de férias'!$J$23))),"F",""))</f>
        <v/>
      </c>
      <c r="E228" s="44">
        <f>IF(OR($B228="",E$213=""),"",IF(AND(NETWORKDAYS(E$213,E$213,'Feriados'!$F$7:$F$22)=1,OR(AND(E$213&gt;='Mapa de férias'!$E$23,E$213&lt;='Mapa de férias'!$F$23),AND(E$213&gt;='Mapa de férias'!$G$23,E$213&lt;='Mapa de férias'!$H$23),AND(E$213&gt;='Mapa de férias'!$I$23,E$213&lt;='Mapa de férias'!$J$23))),"F",""))</f>
        <v/>
      </c>
      <c r="F228" s="44">
        <f>IF(OR($B228="",F$213=""),"",IF(AND(NETWORKDAYS(F$213,F$213,'Feriados'!$F$7:$F$22)=1,OR(AND(F$213&gt;='Mapa de férias'!$E$23,F$213&lt;='Mapa de férias'!$F$23),AND(F$213&gt;='Mapa de férias'!$G$23,F$213&lt;='Mapa de férias'!$H$23),AND(F$213&gt;='Mapa de férias'!$I$23,F$213&lt;='Mapa de férias'!$J$23))),"F",""))</f>
        <v/>
      </c>
      <c r="G228" s="44">
        <f>IF(OR($B228="",G$213=""),"",IF(AND(NETWORKDAYS(G$213,G$213,'Feriados'!$F$7:$F$22)=1,OR(AND(G$213&gt;='Mapa de férias'!$E$23,G$213&lt;='Mapa de férias'!$F$23),AND(G$213&gt;='Mapa de férias'!$G$23,G$213&lt;='Mapa de férias'!$H$23),AND(G$213&gt;='Mapa de férias'!$I$23,G$213&lt;='Mapa de férias'!$J$23))),"F",""))</f>
        <v/>
      </c>
      <c r="H228" s="44">
        <f>IF(OR($B228="",H$213=""),"",IF(AND(NETWORKDAYS(H$213,H$213,'Feriados'!$F$7:$F$22)=1,OR(AND(H$213&gt;='Mapa de férias'!$E$23,H$213&lt;='Mapa de férias'!$F$23),AND(H$213&gt;='Mapa de férias'!$G$23,H$213&lt;='Mapa de férias'!$H$23),AND(H$213&gt;='Mapa de férias'!$I$23,H$213&lt;='Mapa de férias'!$J$23))),"F",""))</f>
        <v/>
      </c>
      <c r="I228" s="44">
        <f>IF(OR($B228="",I$213=""),"",IF(AND(NETWORKDAYS(I$213,I$213,'Feriados'!$F$7:$F$22)=1,OR(AND(I$213&gt;='Mapa de férias'!$E$23,I$213&lt;='Mapa de férias'!$F$23),AND(I$213&gt;='Mapa de férias'!$G$23,I$213&lt;='Mapa de férias'!$H$23),AND(I$213&gt;='Mapa de férias'!$I$23,I$213&lt;='Mapa de férias'!$J$23))),"F",""))</f>
        <v/>
      </c>
      <c r="J228" s="44">
        <f>IF(OR($B228="",J$213=""),"",IF(AND(NETWORKDAYS(J$213,J$213,'Feriados'!$F$7:$F$22)=1,OR(AND(J$213&gt;='Mapa de férias'!$E$23,J$213&lt;='Mapa de férias'!$F$23),AND(J$213&gt;='Mapa de férias'!$G$23,J$213&lt;='Mapa de férias'!$H$23),AND(J$213&gt;='Mapa de férias'!$I$23,J$213&lt;='Mapa de férias'!$J$23))),"F",""))</f>
        <v/>
      </c>
      <c r="K228" s="44">
        <f>IF(OR($B228="",K$213=""),"",IF(AND(NETWORKDAYS(K$213,K$213,'Feriados'!$F$7:$F$22)=1,OR(AND(K$213&gt;='Mapa de férias'!$E$23,K$213&lt;='Mapa de férias'!$F$23),AND(K$213&gt;='Mapa de férias'!$G$23,K$213&lt;='Mapa de férias'!$H$23),AND(K$213&gt;='Mapa de férias'!$I$23,K$213&lt;='Mapa de férias'!$J$23))),"F",""))</f>
        <v/>
      </c>
      <c r="L228" s="44">
        <f>IF(OR($B228="",L$213=""),"",IF(AND(NETWORKDAYS(L$213,L$213,'Feriados'!$F$7:$F$22)=1,OR(AND(L$213&gt;='Mapa de férias'!$E$23,L$213&lt;='Mapa de férias'!$F$23),AND(L$213&gt;='Mapa de férias'!$G$23,L$213&lt;='Mapa de férias'!$H$23),AND(L$213&gt;='Mapa de férias'!$I$23,L$213&lt;='Mapa de férias'!$J$23))),"F",""))</f>
        <v/>
      </c>
      <c r="M228" s="44">
        <f>IF(OR($B228="",M$213=""),"",IF(AND(NETWORKDAYS(M$213,M$213,'Feriados'!$F$7:$F$22)=1,OR(AND(M$213&gt;='Mapa de férias'!$E$23,M$213&lt;='Mapa de férias'!$F$23),AND(M$213&gt;='Mapa de férias'!$G$23,M$213&lt;='Mapa de férias'!$H$23),AND(M$213&gt;='Mapa de férias'!$I$23,M$213&lt;='Mapa de férias'!$J$23))),"F",""))</f>
        <v/>
      </c>
      <c r="N228" s="44">
        <f>IF(OR($B228="",N$213=""),"",IF(AND(NETWORKDAYS(N$213,N$213,'Feriados'!$F$7:$F$22)=1,OR(AND(N$213&gt;='Mapa de férias'!$E$23,N$213&lt;='Mapa de férias'!$F$23),AND(N$213&gt;='Mapa de férias'!$G$23,N$213&lt;='Mapa de férias'!$H$23),AND(N$213&gt;='Mapa de férias'!$I$23,N$213&lt;='Mapa de férias'!$J$23))),"F",""))</f>
        <v/>
      </c>
      <c r="O228" s="44">
        <f>IF(OR($B228="",O$213=""),"",IF(AND(NETWORKDAYS(O$213,O$213,'Feriados'!$F$7:$F$22)=1,OR(AND(O$213&gt;='Mapa de férias'!$E$23,O$213&lt;='Mapa de férias'!$F$23),AND(O$213&gt;='Mapa de férias'!$G$23,O$213&lt;='Mapa de férias'!$H$23),AND(O$213&gt;='Mapa de férias'!$I$23,O$213&lt;='Mapa de férias'!$J$23))),"F",""))</f>
        <v/>
      </c>
      <c r="P228" s="44">
        <f>IF(OR($B228="",P$213=""),"",IF(AND(NETWORKDAYS(P$213,P$213,'Feriados'!$F$7:$F$22)=1,OR(AND(P$213&gt;='Mapa de férias'!$E$23,P$213&lt;='Mapa de férias'!$F$23),AND(P$213&gt;='Mapa de férias'!$G$23,P$213&lt;='Mapa de férias'!$H$23),AND(P$213&gt;='Mapa de férias'!$I$23,P$213&lt;='Mapa de férias'!$J$23))),"F",""))</f>
        <v/>
      </c>
      <c r="Q228" s="44">
        <f>IF(OR($B228="",Q$213=""),"",IF(AND(NETWORKDAYS(Q$213,Q$213,'Feriados'!$F$7:$F$22)=1,OR(AND(Q$213&gt;='Mapa de férias'!$E$23,Q$213&lt;='Mapa de férias'!$F$23),AND(Q$213&gt;='Mapa de férias'!$G$23,Q$213&lt;='Mapa de férias'!$H$23),AND(Q$213&gt;='Mapa de férias'!$I$23,Q$213&lt;='Mapa de férias'!$J$23))),"F",""))</f>
        <v/>
      </c>
      <c r="R228" s="44">
        <f>IF(OR($B228="",R$213=""),"",IF(AND(NETWORKDAYS(R$213,R$213,'Feriados'!$F$7:$F$22)=1,OR(AND(R$213&gt;='Mapa de férias'!$E$23,R$213&lt;='Mapa de férias'!$F$23),AND(R$213&gt;='Mapa de férias'!$G$23,R$213&lt;='Mapa de férias'!$H$23),AND(R$213&gt;='Mapa de férias'!$I$23,R$213&lt;='Mapa de férias'!$J$23))),"F",""))</f>
        <v/>
      </c>
      <c r="S228" s="44">
        <f>IF(OR($B228="",S$213=""),"",IF(AND(NETWORKDAYS(S$213,S$213,'Feriados'!$F$7:$F$22)=1,OR(AND(S$213&gt;='Mapa de férias'!$E$23,S$213&lt;='Mapa de férias'!$F$23),AND(S$213&gt;='Mapa de férias'!$G$23,S$213&lt;='Mapa de férias'!$H$23),AND(S$213&gt;='Mapa de férias'!$I$23,S$213&lt;='Mapa de férias'!$J$23))),"F",""))</f>
        <v/>
      </c>
      <c r="T228" s="44">
        <f>IF(OR($B228="",T$213=""),"",IF(AND(NETWORKDAYS(T$213,T$213,'Feriados'!$F$7:$F$22)=1,OR(AND(T$213&gt;='Mapa de férias'!$E$23,T$213&lt;='Mapa de férias'!$F$23),AND(T$213&gt;='Mapa de férias'!$G$23,T$213&lt;='Mapa de férias'!$H$23),AND(T$213&gt;='Mapa de férias'!$I$23,T$213&lt;='Mapa de férias'!$J$23))),"F",""))</f>
        <v/>
      </c>
      <c r="U228" s="44">
        <f>IF(OR($B228="",U$213=""),"",IF(AND(NETWORKDAYS(U$213,U$213,'Feriados'!$F$7:$F$22)=1,OR(AND(U$213&gt;='Mapa de férias'!$E$23,U$213&lt;='Mapa de férias'!$F$23),AND(U$213&gt;='Mapa de férias'!$G$23,U$213&lt;='Mapa de férias'!$H$23),AND(U$213&gt;='Mapa de férias'!$I$23,U$213&lt;='Mapa de férias'!$J$23))),"F",""))</f>
        <v/>
      </c>
      <c r="V228" s="44">
        <f>IF(OR($B228="",V$213=""),"",IF(AND(NETWORKDAYS(V$213,V$213,'Feriados'!$F$7:$F$22)=1,OR(AND(V$213&gt;='Mapa de férias'!$E$23,V$213&lt;='Mapa de férias'!$F$23),AND(V$213&gt;='Mapa de férias'!$G$23,V$213&lt;='Mapa de férias'!$H$23),AND(V$213&gt;='Mapa de férias'!$I$23,V$213&lt;='Mapa de férias'!$J$23))),"F",""))</f>
        <v/>
      </c>
      <c r="W228" s="44">
        <f>IF(OR($B228="",W$213=""),"",IF(AND(NETWORKDAYS(W$213,W$213,'Feriados'!$F$7:$F$22)=1,OR(AND(W$213&gt;='Mapa de férias'!$E$23,W$213&lt;='Mapa de férias'!$F$23),AND(W$213&gt;='Mapa de férias'!$G$23,W$213&lt;='Mapa de férias'!$H$23),AND(W$213&gt;='Mapa de férias'!$I$23,W$213&lt;='Mapa de férias'!$J$23))),"F",""))</f>
        <v/>
      </c>
      <c r="X228" s="44">
        <f>IF(OR($B228="",X$213=""),"",IF(AND(NETWORKDAYS(X$213,X$213,'Feriados'!$F$7:$F$22)=1,OR(AND(X$213&gt;='Mapa de férias'!$E$23,X$213&lt;='Mapa de férias'!$F$23),AND(X$213&gt;='Mapa de férias'!$G$23,X$213&lt;='Mapa de férias'!$H$23),AND(X$213&gt;='Mapa de férias'!$I$23,X$213&lt;='Mapa de férias'!$J$23))),"F",""))</f>
        <v/>
      </c>
      <c r="Y228" s="44">
        <f>IF(OR($B228="",Y$213=""),"",IF(AND(NETWORKDAYS(Y$213,Y$213,'Feriados'!$F$7:$F$22)=1,OR(AND(Y$213&gt;='Mapa de férias'!$E$23,Y$213&lt;='Mapa de férias'!$F$23),AND(Y$213&gt;='Mapa de férias'!$G$23,Y$213&lt;='Mapa de férias'!$H$23),AND(Y$213&gt;='Mapa de férias'!$I$23,Y$213&lt;='Mapa de férias'!$J$23))),"F",""))</f>
        <v/>
      </c>
      <c r="Z228" s="44">
        <f>IF(OR($B228="",Z$213=""),"",IF(AND(NETWORKDAYS(Z$213,Z$213,'Feriados'!$F$7:$F$22)=1,OR(AND(Z$213&gt;='Mapa de férias'!$E$23,Z$213&lt;='Mapa de férias'!$F$23),AND(Z$213&gt;='Mapa de férias'!$G$23,Z$213&lt;='Mapa de férias'!$H$23),AND(Z$213&gt;='Mapa de férias'!$I$23,Z$213&lt;='Mapa de férias'!$J$23))),"F",""))</f>
        <v/>
      </c>
      <c r="AA228" s="44">
        <f>IF(OR($B228="",AA$213=""),"",IF(AND(NETWORKDAYS(AA$213,AA$213,'Feriados'!$F$7:$F$22)=1,OR(AND(AA$213&gt;='Mapa de férias'!$E$23,AA$213&lt;='Mapa de férias'!$F$23),AND(AA$213&gt;='Mapa de férias'!$G$23,AA$213&lt;='Mapa de férias'!$H$23),AND(AA$213&gt;='Mapa de férias'!$I$23,AA$213&lt;='Mapa de férias'!$J$23))),"F",""))</f>
        <v/>
      </c>
      <c r="AB228" s="44">
        <f>IF(OR($B228="",AB$213=""),"",IF(AND(NETWORKDAYS(AB$213,AB$213,'Feriados'!$F$7:$F$22)=1,OR(AND(AB$213&gt;='Mapa de férias'!$E$23,AB$213&lt;='Mapa de férias'!$F$23),AND(AB$213&gt;='Mapa de férias'!$G$23,AB$213&lt;='Mapa de férias'!$H$23),AND(AB$213&gt;='Mapa de férias'!$I$23,AB$213&lt;='Mapa de férias'!$J$23))),"F",""))</f>
        <v/>
      </c>
      <c r="AC228" s="44">
        <f>IF(OR($B228="",AC$213=""),"",IF(AND(NETWORKDAYS(AC$213,AC$213,'Feriados'!$F$7:$F$22)=1,OR(AND(AC$213&gt;='Mapa de férias'!$E$23,AC$213&lt;='Mapa de férias'!$F$23),AND(AC$213&gt;='Mapa de férias'!$G$23,AC$213&lt;='Mapa de férias'!$H$23),AND(AC$213&gt;='Mapa de férias'!$I$23,AC$213&lt;='Mapa de férias'!$J$23))),"F",""))</f>
        <v/>
      </c>
      <c r="AD228" s="44">
        <f>IF(OR($B228="",AD$213=""),"",IF(AND(NETWORKDAYS(AD$213,AD$213,'Feriados'!$F$7:$F$22)=1,OR(AND(AD$213&gt;='Mapa de férias'!$E$23,AD$213&lt;='Mapa de férias'!$F$23),AND(AD$213&gt;='Mapa de férias'!$G$23,AD$213&lt;='Mapa de férias'!$H$23),AND(AD$213&gt;='Mapa de férias'!$I$23,AD$213&lt;='Mapa de férias'!$J$23))),"F",""))</f>
        <v/>
      </c>
      <c r="AE228" s="44">
        <f>IF(OR($B228="",AE$213=""),"",IF(AND(NETWORKDAYS(AE$213,AE$213,'Feriados'!$F$7:$F$22)=1,OR(AND(AE$213&gt;='Mapa de férias'!$E$23,AE$213&lt;='Mapa de férias'!$F$23),AND(AE$213&gt;='Mapa de férias'!$G$23,AE$213&lt;='Mapa de férias'!$H$23),AND(AE$213&gt;='Mapa de férias'!$I$23,AE$213&lt;='Mapa de férias'!$J$23))),"F",""))</f>
        <v/>
      </c>
      <c r="AF228" s="44">
        <f>IF(OR($B228="",AF$213=""),"",IF(AND(NETWORKDAYS(AF$213,AF$213,'Feriados'!$F$7:$F$22)=1,OR(AND(AF$213&gt;='Mapa de férias'!$E$23,AF$213&lt;='Mapa de férias'!$F$23),AND(AF$213&gt;='Mapa de férias'!$G$23,AF$213&lt;='Mapa de férias'!$H$23),AND(AF$213&gt;='Mapa de férias'!$I$23,AF$213&lt;='Mapa de férias'!$J$23))),"F",""))</f>
        <v/>
      </c>
      <c r="AG228" s="44">
        <f>IF(OR($B228="",AG$213=""),"",IF(AND(NETWORKDAYS(AG$213,AG$213,'Feriados'!$F$7:$F$22)=1,OR(AND(AG$213&gt;='Mapa de férias'!$E$23,AG$213&lt;='Mapa de férias'!$F$23),AND(AG$213&gt;='Mapa de férias'!$G$23,AG$213&lt;='Mapa de férias'!$H$23),AND(AG$213&gt;='Mapa de férias'!$I$23,AG$213&lt;='Mapa de férias'!$J$23))),"F",""))</f>
        <v/>
      </c>
      <c r="AH228" s="45">
        <f>IF($B228="","",COUNTIF(C228:AG228,"F"))</f>
        <v/>
      </c>
    </row>
    <row r="229" ht="15" customHeight="1">
      <c r="A229" s="42" t="n">
        <v>15</v>
      </c>
      <c r="B229" s="43">
        <f>IF('Mapa de férias'!$B$24="","",'Mapa de férias'!$B$24)</f>
        <v/>
      </c>
      <c r="C229" s="44">
        <f>IF(OR($B229="",C$213=""),"",IF(AND(NETWORKDAYS(C$213,C$213,'Feriados'!$F$7:$F$22)=1,OR(AND(C$213&gt;='Mapa de férias'!$E$24,C$213&lt;='Mapa de férias'!$F$24),AND(C$213&gt;='Mapa de férias'!$G$24,C$213&lt;='Mapa de férias'!$H$24),AND(C$213&gt;='Mapa de férias'!$I$24,C$213&lt;='Mapa de férias'!$J$24))),"F",""))</f>
        <v/>
      </c>
      <c r="D229" s="44">
        <f>IF(OR($B229="",D$213=""),"",IF(AND(NETWORKDAYS(D$213,D$213,'Feriados'!$F$7:$F$22)=1,OR(AND(D$213&gt;='Mapa de férias'!$E$24,D$213&lt;='Mapa de férias'!$F$24),AND(D$213&gt;='Mapa de férias'!$G$24,D$213&lt;='Mapa de férias'!$H$24),AND(D$213&gt;='Mapa de férias'!$I$24,D$213&lt;='Mapa de férias'!$J$24))),"F",""))</f>
        <v/>
      </c>
      <c r="E229" s="44">
        <f>IF(OR($B229="",E$213=""),"",IF(AND(NETWORKDAYS(E$213,E$213,'Feriados'!$F$7:$F$22)=1,OR(AND(E$213&gt;='Mapa de férias'!$E$24,E$213&lt;='Mapa de férias'!$F$24),AND(E$213&gt;='Mapa de férias'!$G$24,E$213&lt;='Mapa de férias'!$H$24),AND(E$213&gt;='Mapa de férias'!$I$24,E$213&lt;='Mapa de férias'!$J$24))),"F",""))</f>
        <v/>
      </c>
      <c r="F229" s="44">
        <f>IF(OR($B229="",F$213=""),"",IF(AND(NETWORKDAYS(F$213,F$213,'Feriados'!$F$7:$F$22)=1,OR(AND(F$213&gt;='Mapa de férias'!$E$24,F$213&lt;='Mapa de férias'!$F$24),AND(F$213&gt;='Mapa de férias'!$G$24,F$213&lt;='Mapa de férias'!$H$24),AND(F$213&gt;='Mapa de férias'!$I$24,F$213&lt;='Mapa de férias'!$J$24))),"F",""))</f>
        <v/>
      </c>
      <c r="G229" s="44">
        <f>IF(OR($B229="",G$213=""),"",IF(AND(NETWORKDAYS(G$213,G$213,'Feriados'!$F$7:$F$22)=1,OR(AND(G$213&gt;='Mapa de férias'!$E$24,G$213&lt;='Mapa de férias'!$F$24),AND(G$213&gt;='Mapa de férias'!$G$24,G$213&lt;='Mapa de férias'!$H$24),AND(G$213&gt;='Mapa de férias'!$I$24,G$213&lt;='Mapa de férias'!$J$24))),"F",""))</f>
        <v/>
      </c>
      <c r="H229" s="44">
        <f>IF(OR($B229="",H$213=""),"",IF(AND(NETWORKDAYS(H$213,H$213,'Feriados'!$F$7:$F$22)=1,OR(AND(H$213&gt;='Mapa de férias'!$E$24,H$213&lt;='Mapa de férias'!$F$24),AND(H$213&gt;='Mapa de férias'!$G$24,H$213&lt;='Mapa de férias'!$H$24),AND(H$213&gt;='Mapa de férias'!$I$24,H$213&lt;='Mapa de férias'!$J$24))),"F",""))</f>
        <v/>
      </c>
      <c r="I229" s="44">
        <f>IF(OR($B229="",I$213=""),"",IF(AND(NETWORKDAYS(I$213,I$213,'Feriados'!$F$7:$F$22)=1,OR(AND(I$213&gt;='Mapa de férias'!$E$24,I$213&lt;='Mapa de férias'!$F$24),AND(I$213&gt;='Mapa de férias'!$G$24,I$213&lt;='Mapa de férias'!$H$24),AND(I$213&gt;='Mapa de férias'!$I$24,I$213&lt;='Mapa de férias'!$J$24))),"F",""))</f>
        <v/>
      </c>
      <c r="J229" s="44">
        <f>IF(OR($B229="",J$213=""),"",IF(AND(NETWORKDAYS(J$213,J$213,'Feriados'!$F$7:$F$22)=1,OR(AND(J$213&gt;='Mapa de férias'!$E$24,J$213&lt;='Mapa de férias'!$F$24),AND(J$213&gt;='Mapa de férias'!$G$24,J$213&lt;='Mapa de férias'!$H$24),AND(J$213&gt;='Mapa de férias'!$I$24,J$213&lt;='Mapa de férias'!$J$24))),"F",""))</f>
        <v/>
      </c>
      <c r="K229" s="44">
        <f>IF(OR($B229="",K$213=""),"",IF(AND(NETWORKDAYS(K$213,K$213,'Feriados'!$F$7:$F$22)=1,OR(AND(K$213&gt;='Mapa de férias'!$E$24,K$213&lt;='Mapa de férias'!$F$24),AND(K$213&gt;='Mapa de férias'!$G$24,K$213&lt;='Mapa de férias'!$H$24),AND(K$213&gt;='Mapa de férias'!$I$24,K$213&lt;='Mapa de férias'!$J$24))),"F",""))</f>
        <v/>
      </c>
      <c r="L229" s="44">
        <f>IF(OR($B229="",L$213=""),"",IF(AND(NETWORKDAYS(L$213,L$213,'Feriados'!$F$7:$F$22)=1,OR(AND(L$213&gt;='Mapa de férias'!$E$24,L$213&lt;='Mapa de férias'!$F$24),AND(L$213&gt;='Mapa de férias'!$G$24,L$213&lt;='Mapa de férias'!$H$24),AND(L$213&gt;='Mapa de férias'!$I$24,L$213&lt;='Mapa de férias'!$J$24))),"F",""))</f>
        <v/>
      </c>
      <c r="M229" s="44">
        <f>IF(OR($B229="",M$213=""),"",IF(AND(NETWORKDAYS(M$213,M$213,'Feriados'!$F$7:$F$22)=1,OR(AND(M$213&gt;='Mapa de férias'!$E$24,M$213&lt;='Mapa de férias'!$F$24),AND(M$213&gt;='Mapa de férias'!$G$24,M$213&lt;='Mapa de férias'!$H$24),AND(M$213&gt;='Mapa de férias'!$I$24,M$213&lt;='Mapa de férias'!$J$24))),"F",""))</f>
        <v/>
      </c>
      <c r="N229" s="44">
        <f>IF(OR($B229="",N$213=""),"",IF(AND(NETWORKDAYS(N$213,N$213,'Feriados'!$F$7:$F$22)=1,OR(AND(N$213&gt;='Mapa de férias'!$E$24,N$213&lt;='Mapa de férias'!$F$24),AND(N$213&gt;='Mapa de férias'!$G$24,N$213&lt;='Mapa de férias'!$H$24),AND(N$213&gt;='Mapa de férias'!$I$24,N$213&lt;='Mapa de férias'!$J$24))),"F",""))</f>
        <v/>
      </c>
      <c r="O229" s="44">
        <f>IF(OR($B229="",O$213=""),"",IF(AND(NETWORKDAYS(O$213,O$213,'Feriados'!$F$7:$F$22)=1,OR(AND(O$213&gt;='Mapa de férias'!$E$24,O$213&lt;='Mapa de férias'!$F$24),AND(O$213&gt;='Mapa de férias'!$G$24,O$213&lt;='Mapa de férias'!$H$24),AND(O$213&gt;='Mapa de férias'!$I$24,O$213&lt;='Mapa de férias'!$J$24))),"F",""))</f>
        <v/>
      </c>
      <c r="P229" s="44">
        <f>IF(OR($B229="",P$213=""),"",IF(AND(NETWORKDAYS(P$213,P$213,'Feriados'!$F$7:$F$22)=1,OR(AND(P$213&gt;='Mapa de férias'!$E$24,P$213&lt;='Mapa de férias'!$F$24),AND(P$213&gt;='Mapa de férias'!$G$24,P$213&lt;='Mapa de férias'!$H$24),AND(P$213&gt;='Mapa de férias'!$I$24,P$213&lt;='Mapa de férias'!$J$24))),"F",""))</f>
        <v/>
      </c>
      <c r="Q229" s="44">
        <f>IF(OR($B229="",Q$213=""),"",IF(AND(NETWORKDAYS(Q$213,Q$213,'Feriados'!$F$7:$F$22)=1,OR(AND(Q$213&gt;='Mapa de férias'!$E$24,Q$213&lt;='Mapa de férias'!$F$24),AND(Q$213&gt;='Mapa de férias'!$G$24,Q$213&lt;='Mapa de férias'!$H$24),AND(Q$213&gt;='Mapa de férias'!$I$24,Q$213&lt;='Mapa de férias'!$J$24))),"F",""))</f>
        <v/>
      </c>
      <c r="R229" s="44">
        <f>IF(OR($B229="",R$213=""),"",IF(AND(NETWORKDAYS(R$213,R$213,'Feriados'!$F$7:$F$22)=1,OR(AND(R$213&gt;='Mapa de férias'!$E$24,R$213&lt;='Mapa de férias'!$F$24),AND(R$213&gt;='Mapa de férias'!$G$24,R$213&lt;='Mapa de férias'!$H$24),AND(R$213&gt;='Mapa de férias'!$I$24,R$213&lt;='Mapa de férias'!$J$24))),"F",""))</f>
        <v/>
      </c>
      <c r="S229" s="44">
        <f>IF(OR($B229="",S$213=""),"",IF(AND(NETWORKDAYS(S$213,S$213,'Feriados'!$F$7:$F$22)=1,OR(AND(S$213&gt;='Mapa de férias'!$E$24,S$213&lt;='Mapa de férias'!$F$24),AND(S$213&gt;='Mapa de férias'!$G$24,S$213&lt;='Mapa de férias'!$H$24),AND(S$213&gt;='Mapa de férias'!$I$24,S$213&lt;='Mapa de férias'!$J$24))),"F",""))</f>
        <v/>
      </c>
      <c r="T229" s="44">
        <f>IF(OR($B229="",T$213=""),"",IF(AND(NETWORKDAYS(T$213,T$213,'Feriados'!$F$7:$F$22)=1,OR(AND(T$213&gt;='Mapa de férias'!$E$24,T$213&lt;='Mapa de férias'!$F$24),AND(T$213&gt;='Mapa de férias'!$G$24,T$213&lt;='Mapa de férias'!$H$24),AND(T$213&gt;='Mapa de férias'!$I$24,T$213&lt;='Mapa de férias'!$J$24))),"F",""))</f>
        <v/>
      </c>
      <c r="U229" s="44">
        <f>IF(OR($B229="",U$213=""),"",IF(AND(NETWORKDAYS(U$213,U$213,'Feriados'!$F$7:$F$22)=1,OR(AND(U$213&gt;='Mapa de férias'!$E$24,U$213&lt;='Mapa de férias'!$F$24),AND(U$213&gt;='Mapa de férias'!$G$24,U$213&lt;='Mapa de férias'!$H$24),AND(U$213&gt;='Mapa de férias'!$I$24,U$213&lt;='Mapa de férias'!$J$24))),"F",""))</f>
        <v/>
      </c>
      <c r="V229" s="44">
        <f>IF(OR($B229="",V$213=""),"",IF(AND(NETWORKDAYS(V$213,V$213,'Feriados'!$F$7:$F$22)=1,OR(AND(V$213&gt;='Mapa de férias'!$E$24,V$213&lt;='Mapa de férias'!$F$24),AND(V$213&gt;='Mapa de férias'!$G$24,V$213&lt;='Mapa de férias'!$H$24),AND(V$213&gt;='Mapa de férias'!$I$24,V$213&lt;='Mapa de férias'!$J$24))),"F",""))</f>
        <v/>
      </c>
      <c r="W229" s="44">
        <f>IF(OR($B229="",W$213=""),"",IF(AND(NETWORKDAYS(W$213,W$213,'Feriados'!$F$7:$F$22)=1,OR(AND(W$213&gt;='Mapa de férias'!$E$24,W$213&lt;='Mapa de férias'!$F$24),AND(W$213&gt;='Mapa de férias'!$G$24,W$213&lt;='Mapa de férias'!$H$24),AND(W$213&gt;='Mapa de férias'!$I$24,W$213&lt;='Mapa de férias'!$J$24))),"F",""))</f>
        <v/>
      </c>
      <c r="X229" s="44">
        <f>IF(OR($B229="",X$213=""),"",IF(AND(NETWORKDAYS(X$213,X$213,'Feriados'!$F$7:$F$22)=1,OR(AND(X$213&gt;='Mapa de férias'!$E$24,X$213&lt;='Mapa de férias'!$F$24),AND(X$213&gt;='Mapa de férias'!$G$24,X$213&lt;='Mapa de férias'!$H$24),AND(X$213&gt;='Mapa de férias'!$I$24,X$213&lt;='Mapa de férias'!$J$24))),"F",""))</f>
        <v/>
      </c>
      <c r="Y229" s="44">
        <f>IF(OR($B229="",Y$213=""),"",IF(AND(NETWORKDAYS(Y$213,Y$213,'Feriados'!$F$7:$F$22)=1,OR(AND(Y$213&gt;='Mapa de férias'!$E$24,Y$213&lt;='Mapa de férias'!$F$24),AND(Y$213&gt;='Mapa de férias'!$G$24,Y$213&lt;='Mapa de férias'!$H$24),AND(Y$213&gt;='Mapa de férias'!$I$24,Y$213&lt;='Mapa de férias'!$J$24))),"F",""))</f>
        <v/>
      </c>
      <c r="Z229" s="44">
        <f>IF(OR($B229="",Z$213=""),"",IF(AND(NETWORKDAYS(Z$213,Z$213,'Feriados'!$F$7:$F$22)=1,OR(AND(Z$213&gt;='Mapa de férias'!$E$24,Z$213&lt;='Mapa de férias'!$F$24),AND(Z$213&gt;='Mapa de férias'!$G$24,Z$213&lt;='Mapa de férias'!$H$24),AND(Z$213&gt;='Mapa de férias'!$I$24,Z$213&lt;='Mapa de férias'!$J$24))),"F",""))</f>
        <v/>
      </c>
      <c r="AA229" s="44">
        <f>IF(OR($B229="",AA$213=""),"",IF(AND(NETWORKDAYS(AA$213,AA$213,'Feriados'!$F$7:$F$22)=1,OR(AND(AA$213&gt;='Mapa de férias'!$E$24,AA$213&lt;='Mapa de férias'!$F$24),AND(AA$213&gt;='Mapa de férias'!$G$24,AA$213&lt;='Mapa de férias'!$H$24),AND(AA$213&gt;='Mapa de férias'!$I$24,AA$213&lt;='Mapa de férias'!$J$24))),"F",""))</f>
        <v/>
      </c>
      <c r="AB229" s="44">
        <f>IF(OR($B229="",AB$213=""),"",IF(AND(NETWORKDAYS(AB$213,AB$213,'Feriados'!$F$7:$F$22)=1,OR(AND(AB$213&gt;='Mapa de férias'!$E$24,AB$213&lt;='Mapa de férias'!$F$24),AND(AB$213&gt;='Mapa de férias'!$G$24,AB$213&lt;='Mapa de férias'!$H$24),AND(AB$213&gt;='Mapa de férias'!$I$24,AB$213&lt;='Mapa de férias'!$J$24))),"F",""))</f>
        <v/>
      </c>
      <c r="AC229" s="44">
        <f>IF(OR($B229="",AC$213=""),"",IF(AND(NETWORKDAYS(AC$213,AC$213,'Feriados'!$F$7:$F$22)=1,OR(AND(AC$213&gt;='Mapa de férias'!$E$24,AC$213&lt;='Mapa de férias'!$F$24),AND(AC$213&gt;='Mapa de férias'!$G$24,AC$213&lt;='Mapa de férias'!$H$24),AND(AC$213&gt;='Mapa de férias'!$I$24,AC$213&lt;='Mapa de férias'!$J$24))),"F",""))</f>
        <v/>
      </c>
      <c r="AD229" s="44">
        <f>IF(OR($B229="",AD$213=""),"",IF(AND(NETWORKDAYS(AD$213,AD$213,'Feriados'!$F$7:$F$22)=1,OR(AND(AD$213&gt;='Mapa de férias'!$E$24,AD$213&lt;='Mapa de férias'!$F$24),AND(AD$213&gt;='Mapa de férias'!$G$24,AD$213&lt;='Mapa de férias'!$H$24),AND(AD$213&gt;='Mapa de férias'!$I$24,AD$213&lt;='Mapa de férias'!$J$24))),"F",""))</f>
        <v/>
      </c>
      <c r="AE229" s="44">
        <f>IF(OR($B229="",AE$213=""),"",IF(AND(NETWORKDAYS(AE$213,AE$213,'Feriados'!$F$7:$F$22)=1,OR(AND(AE$213&gt;='Mapa de férias'!$E$24,AE$213&lt;='Mapa de férias'!$F$24),AND(AE$213&gt;='Mapa de férias'!$G$24,AE$213&lt;='Mapa de férias'!$H$24),AND(AE$213&gt;='Mapa de férias'!$I$24,AE$213&lt;='Mapa de férias'!$J$24))),"F",""))</f>
        <v/>
      </c>
      <c r="AF229" s="44">
        <f>IF(OR($B229="",AF$213=""),"",IF(AND(NETWORKDAYS(AF$213,AF$213,'Feriados'!$F$7:$F$22)=1,OR(AND(AF$213&gt;='Mapa de férias'!$E$24,AF$213&lt;='Mapa de férias'!$F$24),AND(AF$213&gt;='Mapa de férias'!$G$24,AF$213&lt;='Mapa de férias'!$H$24),AND(AF$213&gt;='Mapa de férias'!$I$24,AF$213&lt;='Mapa de férias'!$J$24))),"F",""))</f>
        <v/>
      </c>
      <c r="AG229" s="44">
        <f>IF(OR($B229="",AG$213=""),"",IF(AND(NETWORKDAYS(AG$213,AG$213,'Feriados'!$F$7:$F$22)=1,OR(AND(AG$213&gt;='Mapa de férias'!$E$24,AG$213&lt;='Mapa de férias'!$F$24),AND(AG$213&gt;='Mapa de férias'!$G$24,AG$213&lt;='Mapa de férias'!$H$24),AND(AG$213&gt;='Mapa de férias'!$I$24,AG$213&lt;='Mapa de férias'!$J$24))),"F",""))</f>
        <v/>
      </c>
      <c r="AH229" s="45">
        <f>IF($B229="","",COUNTIF(C229:AG229,"F"))</f>
        <v/>
      </c>
    </row>
    <row r="230" ht="15" customHeight="1">
      <c r="A230" s="42" t="n">
        <v>16</v>
      </c>
      <c r="B230" s="43">
        <f>IF('Mapa de férias'!$B$25="","",'Mapa de férias'!$B$25)</f>
        <v/>
      </c>
      <c r="C230" s="44">
        <f>IF(OR($B230="",C$213=""),"",IF(AND(NETWORKDAYS(C$213,C$213,'Feriados'!$F$7:$F$22)=1,OR(AND(C$213&gt;='Mapa de férias'!$E$25,C$213&lt;='Mapa de férias'!$F$25),AND(C$213&gt;='Mapa de férias'!$G$25,C$213&lt;='Mapa de férias'!$H$25),AND(C$213&gt;='Mapa de férias'!$I$25,C$213&lt;='Mapa de férias'!$J$25))),"F",""))</f>
        <v/>
      </c>
      <c r="D230" s="44">
        <f>IF(OR($B230="",D$213=""),"",IF(AND(NETWORKDAYS(D$213,D$213,'Feriados'!$F$7:$F$22)=1,OR(AND(D$213&gt;='Mapa de férias'!$E$25,D$213&lt;='Mapa de férias'!$F$25),AND(D$213&gt;='Mapa de férias'!$G$25,D$213&lt;='Mapa de férias'!$H$25),AND(D$213&gt;='Mapa de férias'!$I$25,D$213&lt;='Mapa de férias'!$J$25))),"F",""))</f>
        <v/>
      </c>
      <c r="E230" s="44">
        <f>IF(OR($B230="",E$213=""),"",IF(AND(NETWORKDAYS(E$213,E$213,'Feriados'!$F$7:$F$22)=1,OR(AND(E$213&gt;='Mapa de férias'!$E$25,E$213&lt;='Mapa de férias'!$F$25),AND(E$213&gt;='Mapa de férias'!$G$25,E$213&lt;='Mapa de férias'!$H$25),AND(E$213&gt;='Mapa de férias'!$I$25,E$213&lt;='Mapa de férias'!$J$25))),"F",""))</f>
        <v/>
      </c>
      <c r="F230" s="44">
        <f>IF(OR($B230="",F$213=""),"",IF(AND(NETWORKDAYS(F$213,F$213,'Feriados'!$F$7:$F$22)=1,OR(AND(F$213&gt;='Mapa de férias'!$E$25,F$213&lt;='Mapa de férias'!$F$25),AND(F$213&gt;='Mapa de férias'!$G$25,F$213&lt;='Mapa de férias'!$H$25),AND(F$213&gt;='Mapa de férias'!$I$25,F$213&lt;='Mapa de férias'!$J$25))),"F",""))</f>
        <v/>
      </c>
      <c r="G230" s="44">
        <f>IF(OR($B230="",G$213=""),"",IF(AND(NETWORKDAYS(G$213,G$213,'Feriados'!$F$7:$F$22)=1,OR(AND(G$213&gt;='Mapa de férias'!$E$25,G$213&lt;='Mapa de férias'!$F$25),AND(G$213&gt;='Mapa de férias'!$G$25,G$213&lt;='Mapa de férias'!$H$25),AND(G$213&gt;='Mapa de férias'!$I$25,G$213&lt;='Mapa de férias'!$J$25))),"F",""))</f>
        <v/>
      </c>
      <c r="H230" s="44">
        <f>IF(OR($B230="",H$213=""),"",IF(AND(NETWORKDAYS(H$213,H$213,'Feriados'!$F$7:$F$22)=1,OR(AND(H$213&gt;='Mapa de férias'!$E$25,H$213&lt;='Mapa de férias'!$F$25),AND(H$213&gt;='Mapa de férias'!$G$25,H$213&lt;='Mapa de férias'!$H$25),AND(H$213&gt;='Mapa de férias'!$I$25,H$213&lt;='Mapa de férias'!$J$25))),"F",""))</f>
        <v/>
      </c>
      <c r="I230" s="44">
        <f>IF(OR($B230="",I$213=""),"",IF(AND(NETWORKDAYS(I$213,I$213,'Feriados'!$F$7:$F$22)=1,OR(AND(I$213&gt;='Mapa de férias'!$E$25,I$213&lt;='Mapa de férias'!$F$25),AND(I$213&gt;='Mapa de férias'!$G$25,I$213&lt;='Mapa de férias'!$H$25),AND(I$213&gt;='Mapa de férias'!$I$25,I$213&lt;='Mapa de férias'!$J$25))),"F",""))</f>
        <v/>
      </c>
      <c r="J230" s="44">
        <f>IF(OR($B230="",J$213=""),"",IF(AND(NETWORKDAYS(J$213,J$213,'Feriados'!$F$7:$F$22)=1,OR(AND(J$213&gt;='Mapa de férias'!$E$25,J$213&lt;='Mapa de férias'!$F$25),AND(J$213&gt;='Mapa de férias'!$G$25,J$213&lt;='Mapa de férias'!$H$25),AND(J$213&gt;='Mapa de férias'!$I$25,J$213&lt;='Mapa de férias'!$J$25))),"F",""))</f>
        <v/>
      </c>
      <c r="K230" s="44">
        <f>IF(OR($B230="",K$213=""),"",IF(AND(NETWORKDAYS(K$213,K$213,'Feriados'!$F$7:$F$22)=1,OR(AND(K$213&gt;='Mapa de férias'!$E$25,K$213&lt;='Mapa de férias'!$F$25),AND(K$213&gt;='Mapa de férias'!$G$25,K$213&lt;='Mapa de férias'!$H$25),AND(K$213&gt;='Mapa de férias'!$I$25,K$213&lt;='Mapa de férias'!$J$25))),"F",""))</f>
        <v/>
      </c>
      <c r="L230" s="44">
        <f>IF(OR($B230="",L$213=""),"",IF(AND(NETWORKDAYS(L$213,L$213,'Feriados'!$F$7:$F$22)=1,OR(AND(L$213&gt;='Mapa de férias'!$E$25,L$213&lt;='Mapa de férias'!$F$25),AND(L$213&gt;='Mapa de férias'!$G$25,L$213&lt;='Mapa de férias'!$H$25),AND(L$213&gt;='Mapa de férias'!$I$25,L$213&lt;='Mapa de férias'!$J$25))),"F",""))</f>
        <v/>
      </c>
      <c r="M230" s="44">
        <f>IF(OR($B230="",M$213=""),"",IF(AND(NETWORKDAYS(M$213,M$213,'Feriados'!$F$7:$F$22)=1,OR(AND(M$213&gt;='Mapa de férias'!$E$25,M$213&lt;='Mapa de férias'!$F$25),AND(M$213&gt;='Mapa de férias'!$G$25,M$213&lt;='Mapa de férias'!$H$25),AND(M$213&gt;='Mapa de férias'!$I$25,M$213&lt;='Mapa de férias'!$J$25))),"F",""))</f>
        <v/>
      </c>
      <c r="N230" s="44">
        <f>IF(OR($B230="",N$213=""),"",IF(AND(NETWORKDAYS(N$213,N$213,'Feriados'!$F$7:$F$22)=1,OR(AND(N$213&gt;='Mapa de férias'!$E$25,N$213&lt;='Mapa de férias'!$F$25),AND(N$213&gt;='Mapa de férias'!$G$25,N$213&lt;='Mapa de férias'!$H$25),AND(N$213&gt;='Mapa de férias'!$I$25,N$213&lt;='Mapa de férias'!$J$25))),"F",""))</f>
        <v/>
      </c>
      <c r="O230" s="44">
        <f>IF(OR($B230="",O$213=""),"",IF(AND(NETWORKDAYS(O$213,O$213,'Feriados'!$F$7:$F$22)=1,OR(AND(O$213&gt;='Mapa de férias'!$E$25,O$213&lt;='Mapa de férias'!$F$25),AND(O$213&gt;='Mapa de férias'!$G$25,O$213&lt;='Mapa de férias'!$H$25),AND(O$213&gt;='Mapa de férias'!$I$25,O$213&lt;='Mapa de férias'!$J$25))),"F",""))</f>
        <v/>
      </c>
      <c r="P230" s="44">
        <f>IF(OR($B230="",P$213=""),"",IF(AND(NETWORKDAYS(P$213,P$213,'Feriados'!$F$7:$F$22)=1,OR(AND(P$213&gt;='Mapa de férias'!$E$25,P$213&lt;='Mapa de férias'!$F$25),AND(P$213&gt;='Mapa de férias'!$G$25,P$213&lt;='Mapa de férias'!$H$25),AND(P$213&gt;='Mapa de férias'!$I$25,P$213&lt;='Mapa de férias'!$J$25))),"F",""))</f>
        <v/>
      </c>
      <c r="Q230" s="44">
        <f>IF(OR($B230="",Q$213=""),"",IF(AND(NETWORKDAYS(Q$213,Q$213,'Feriados'!$F$7:$F$22)=1,OR(AND(Q$213&gt;='Mapa de férias'!$E$25,Q$213&lt;='Mapa de férias'!$F$25),AND(Q$213&gt;='Mapa de férias'!$G$25,Q$213&lt;='Mapa de férias'!$H$25),AND(Q$213&gt;='Mapa de férias'!$I$25,Q$213&lt;='Mapa de férias'!$J$25))),"F",""))</f>
        <v/>
      </c>
      <c r="R230" s="44">
        <f>IF(OR($B230="",R$213=""),"",IF(AND(NETWORKDAYS(R$213,R$213,'Feriados'!$F$7:$F$22)=1,OR(AND(R$213&gt;='Mapa de férias'!$E$25,R$213&lt;='Mapa de férias'!$F$25),AND(R$213&gt;='Mapa de férias'!$G$25,R$213&lt;='Mapa de férias'!$H$25),AND(R$213&gt;='Mapa de férias'!$I$25,R$213&lt;='Mapa de férias'!$J$25))),"F",""))</f>
        <v/>
      </c>
      <c r="S230" s="44">
        <f>IF(OR($B230="",S$213=""),"",IF(AND(NETWORKDAYS(S$213,S$213,'Feriados'!$F$7:$F$22)=1,OR(AND(S$213&gt;='Mapa de férias'!$E$25,S$213&lt;='Mapa de férias'!$F$25),AND(S$213&gt;='Mapa de férias'!$G$25,S$213&lt;='Mapa de férias'!$H$25),AND(S$213&gt;='Mapa de férias'!$I$25,S$213&lt;='Mapa de férias'!$J$25))),"F",""))</f>
        <v/>
      </c>
      <c r="T230" s="44">
        <f>IF(OR($B230="",T$213=""),"",IF(AND(NETWORKDAYS(T$213,T$213,'Feriados'!$F$7:$F$22)=1,OR(AND(T$213&gt;='Mapa de férias'!$E$25,T$213&lt;='Mapa de férias'!$F$25),AND(T$213&gt;='Mapa de férias'!$G$25,T$213&lt;='Mapa de férias'!$H$25),AND(T$213&gt;='Mapa de férias'!$I$25,T$213&lt;='Mapa de férias'!$J$25))),"F",""))</f>
        <v/>
      </c>
      <c r="U230" s="44">
        <f>IF(OR($B230="",U$213=""),"",IF(AND(NETWORKDAYS(U$213,U$213,'Feriados'!$F$7:$F$22)=1,OR(AND(U$213&gt;='Mapa de férias'!$E$25,U$213&lt;='Mapa de férias'!$F$25),AND(U$213&gt;='Mapa de férias'!$G$25,U$213&lt;='Mapa de férias'!$H$25),AND(U$213&gt;='Mapa de férias'!$I$25,U$213&lt;='Mapa de férias'!$J$25))),"F",""))</f>
        <v/>
      </c>
      <c r="V230" s="44">
        <f>IF(OR($B230="",V$213=""),"",IF(AND(NETWORKDAYS(V$213,V$213,'Feriados'!$F$7:$F$22)=1,OR(AND(V$213&gt;='Mapa de férias'!$E$25,V$213&lt;='Mapa de férias'!$F$25),AND(V$213&gt;='Mapa de férias'!$G$25,V$213&lt;='Mapa de férias'!$H$25),AND(V$213&gt;='Mapa de férias'!$I$25,V$213&lt;='Mapa de férias'!$J$25))),"F",""))</f>
        <v/>
      </c>
      <c r="W230" s="44">
        <f>IF(OR($B230="",W$213=""),"",IF(AND(NETWORKDAYS(W$213,W$213,'Feriados'!$F$7:$F$22)=1,OR(AND(W$213&gt;='Mapa de férias'!$E$25,W$213&lt;='Mapa de férias'!$F$25),AND(W$213&gt;='Mapa de férias'!$G$25,W$213&lt;='Mapa de férias'!$H$25),AND(W$213&gt;='Mapa de férias'!$I$25,W$213&lt;='Mapa de férias'!$J$25))),"F",""))</f>
        <v/>
      </c>
      <c r="X230" s="44">
        <f>IF(OR($B230="",X$213=""),"",IF(AND(NETWORKDAYS(X$213,X$213,'Feriados'!$F$7:$F$22)=1,OR(AND(X$213&gt;='Mapa de férias'!$E$25,X$213&lt;='Mapa de férias'!$F$25),AND(X$213&gt;='Mapa de férias'!$G$25,X$213&lt;='Mapa de férias'!$H$25),AND(X$213&gt;='Mapa de férias'!$I$25,X$213&lt;='Mapa de férias'!$J$25))),"F",""))</f>
        <v/>
      </c>
      <c r="Y230" s="44">
        <f>IF(OR($B230="",Y$213=""),"",IF(AND(NETWORKDAYS(Y$213,Y$213,'Feriados'!$F$7:$F$22)=1,OR(AND(Y$213&gt;='Mapa de férias'!$E$25,Y$213&lt;='Mapa de férias'!$F$25),AND(Y$213&gt;='Mapa de férias'!$G$25,Y$213&lt;='Mapa de férias'!$H$25),AND(Y$213&gt;='Mapa de férias'!$I$25,Y$213&lt;='Mapa de férias'!$J$25))),"F",""))</f>
        <v/>
      </c>
      <c r="Z230" s="44">
        <f>IF(OR($B230="",Z$213=""),"",IF(AND(NETWORKDAYS(Z$213,Z$213,'Feriados'!$F$7:$F$22)=1,OR(AND(Z$213&gt;='Mapa de férias'!$E$25,Z$213&lt;='Mapa de férias'!$F$25),AND(Z$213&gt;='Mapa de férias'!$G$25,Z$213&lt;='Mapa de férias'!$H$25),AND(Z$213&gt;='Mapa de férias'!$I$25,Z$213&lt;='Mapa de férias'!$J$25))),"F",""))</f>
        <v/>
      </c>
      <c r="AA230" s="44">
        <f>IF(OR($B230="",AA$213=""),"",IF(AND(NETWORKDAYS(AA$213,AA$213,'Feriados'!$F$7:$F$22)=1,OR(AND(AA$213&gt;='Mapa de férias'!$E$25,AA$213&lt;='Mapa de férias'!$F$25),AND(AA$213&gt;='Mapa de férias'!$G$25,AA$213&lt;='Mapa de férias'!$H$25),AND(AA$213&gt;='Mapa de férias'!$I$25,AA$213&lt;='Mapa de férias'!$J$25))),"F",""))</f>
        <v/>
      </c>
      <c r="AB230" s="44">
        <f>IF(OR($B230="",AB$213=""),"",IF(AND(NETWORKDAYS(AB$213,AB$213,'Feriados'!$F$7:$F$22)=1,OR(AND(AB$213&gt;='Mapa de férias'!$E$25,AB$213&lt;='Mapa de férias'!$F$25),AND(AB$213&gt;='Mapa de férias'!$G$25,AB$213&lt;='Mapa de férias'!$H$25),AND(AB$213&gt;='Mapa de férias'!$I$25,AB$213&lt;='Mapa de férias'!$J$25))),"F",""))</f>
        <v/>
      </c>
      <c r="AC230" s="44">
        <f>IF(OR($B230="",AC$213=""),"",IF(AND(NETWORKDAYS(AC$213,AC$213,'Feriados'!$F$7:$F$22)=1,OR(AND(AC$213&gt;='Mapa de férias'!$E$25,AC$213&lt;='Mapa de férias'!$F$25),AND(AC$213&gt;='Mapa de férias'!$G$25,AC$213&lt;='Mapa de férias'!$H$25),AND(AC$213&gt;='Mapa de férias'!$I$25,AC$213&lt;='Mapa de férias'!$J$25))),"F",""))</f>
        <v/>
      </c>
      <c r="AD230" s="44">
        <f>IF(OR($B230="",AD$213=""),"",IF(AND(NETWORKDAYS(AD$213,AD$213,'Feriados'!$F$7:$F$22)=1,OR(AND(AD$213&gt;='Mapa de férias'!$E$25,AD$213&lt;='Mapa de férias'!$F$25),AND(AD$213&gt;='Mapa de férias'!$G$25,AD$213&lt;='Mapa de férias'!$H$25),AND(AD$213&gt;='Mapa de férias'!$I$25,AD$213&lt;='Mapa de férias'!$J$25))),"F",""))</f>
        <v/>
      </c>
      <c r="AE230" s="44">
        <f>IF(OR($B230="",AE$213=""),"",IF(AND(NETWORKDAYS(AE$213,AE$213,'Feriados'!$F$7:$F$22)=1,OR(AND(AE$213&gt;='Mapa de férias'!$E$25,AE$213&lt;='Mapa de férias'!$F$25),AND(AE$213&gt;='Mapa de férias'!$G$25,AE$213&lt;='Mapa de férias'!$H$25),AND(AE$213&gt;='Mapa de férias'!$I$25,AE$213&lt;='Mapa de férias'!$J$25))),"F",""))</f>
        <v/>
      </c>
      <c r="AF230" s="44">
        <f>IF(OR($B230="",AF$213=""),"",IF(AND(NETWORKDAYS(AF$213,AF$213,'Feriados'!$F$7:$F$22)=1,OR(AND(AF$213&gt;='Mapa de férias'!$E$25,AF$213&lt;='Mapa de férias'!$F$25),AND(AF$213&gt;='Mapa de férias'!$G$25,AF$213&lt;='Mapa de férias'!$H$25),AND(AF$213&gt;='Mapa de férias'!$I$25,AF$213&lt;='Mapa de férias'!$J$25))),"F",""))</f>
        <v/>
      </c>
      <c r="AG230" s="44">
        <f>IF(OR($B230="",AG$213=""),"",IF(AND(NETWORKDAYS(AG$213,AG$213,'Feriados'!$F$7:$F$22)=1,OR(AND(AG$213&gt;='Mapa de férias'!$E$25,AG$213&lt;='Mapa de férias'!$F$25),AND(AG$213&gt;='Mapa de férias'!$G$25,AG$213&lt;='Mapa de férias'!$H$25),AND(AG$213&gt;='Mapa de férias'!$I$25,AG$213&lt;='Mapa de férias'!$J$25))),"F",""))</f>
        <v/>
      </c>
      <c r="AH230" s="45">
        <f>IF($B230="","",COUNTIF(C230:AG230,"F"))</f>
        <v/>
      </c>
    </row>
    <row r="231" ht="15" customHeight="1">
      <c r="A231" s="42" t="n">
        <v>17</v>
      </c>
      <c r="B231" s="43">
        <f>IF('Mapa de férias'!$B$26="","",'Mapa de férias'!$B$26)</f>
        <v/>
      </c>
      <c r="C231" s="44">
        <f>IF(OR($B231="",C$213=""),"",IF(AND(NETWORKDAYS(C$213,C$213,'Feriados'!$F$7:$F$22)=1,OR(AND(C$213&gt;='Mapa de férias'!$E$26,C$213&lt;='Mapa de férias'!$F$26),AND(C$213&gt;='Mapa de férias'!$G$26,C$213&lt;='Mapa de férias'!$H$26),AND(C$213&gt;='Mapa de férias'!$I$26,C$213&lt;='Mapa de férias'!$J$26))),"F",""))</f>
        <v/>
      </c>
      <c r="D231" s="44">
        <f>IF(OR($B231="",D$213=""),"",IF(AND(NETWORKDAYS(D$213,D$213,'Feriados'!$F$7:$F$22)=1,OR(AND(D$213&gt;='Mapa de férias'!$E$26,D$213&lt;='Mapa de férias'!$F$26),AND(D$213&gt;='Mapa de férias'!$G$26,D$213&lt;='Mapa de férias'!$H$26),AND(D$213&gt;='Mapa de férias'!$I$26,D$213&lt;='Mapa de férias'!$J$26))),"F",""))</f>
        <v/>
      </c>
      <c r="E231" s="44">
        <f>IF(OR($B231="",E$213=""),"",IF(AND(NETWORKDAYS(E$213,E$213,'Feriados'!$F$7:$F$22)=1,OR(AND(E$213&gt;='Mapa de férias'!$E$26,E$213&lt;='Mapa de férias'!$F$26),AND(E$213&gt;='Mapa de férias'!$G$26,E$213&lt;='Mapa de férias'!$H$26),AND(E$213&gt;='Mapa de férias'!$I$26,E$213&lt;='Mapa de férias'!$J$26))),"F",""))</f>
        <v/>
      </c>
      <c r="F231" s="44">
        <f>IF(OR($B231="",F$213=""),"",IF(AND(NETWORKDAYS(F$213,F$213,'Feriados'!$F$7:$F$22)=1,OR(AND(F$213&gt;='Mapa de férias'!$E$26,F$213&lt;='Mapa de férias'!$F$26),AND(F$213&gt;='Mapa de férias'!$G$26,F$213&lt;='Mapa de férias'!$H$26),AND(F$213&gt;='Mapa de férias'!$I$26,F$213&lt;='Mapa de férias'!$J$26))),"F",""))</f>
        <v/>
      </c>
      <c r="G231" s="44">
        <f>IF(OR($B231="",G$213=""),"",IF(AND(NETWORKDAYS(G$213,G$213,'Feriados'!$F$7:$F$22)=1,OR(AND(G$213&gt;='Mapa de férias'!$E$26,G$213&lt;='Mapa de férias'!$F$26),AND(G$213&gt;='Mapa de férias'!$G$26,G$213&lt;='Mapa de férias'!$H$26),AND(G$213&gt;='Mapa de férias'!$I$26,G$213&lt;='Mapa de férias'!$J$26))),"F",""))</f>
        <v/>
      </c>
      <c r="H231" s="44">
        <f>IF(OR($B231="",H$213=""),"",IF(AND(NETWORKDAYS(H$213,H$213,'Feriados'!$F$7:$F$22)=1,OR(AND(H$213&gt;='Mapa de férias'!$E$26,H$213&lt;='Mapa de férias'!$F$26),AND(H$213&gt;='Mapa de férias'!$G$26,H$213&lt;='Mapa de férias'!$H$26),AND(H$213&gt;='Mapa de férias'!$I$26,H$213&lt;='Mapa de férias'!$J$26))),"F",""))</f>
        <v/>
      </c>
      <c r="I231" s="44">
        <f>IF(OR($B231="",I$213=""),"",IF(AND(NETWORKDAYS(I$213,I$213,'Feriados'!$F$7:$F$22)=1,OR(AND(I$213&gt;='Mapa de férias'!$E$26,I$213&lt;='Mapa de férias'!$F$26),AND(I$213&gt;='Mapa de férias'!$G$26,I$213&lt;='Mapa de férias'!$H$26),AND(I$213&gt;='Mapa de férias'!$I$26,I$213&lt;='Mapa de férias'!$J$26))),"F",""))</f>
        <v/>
      </c>
      <c r="J231" s="44">
        <f>IF(OR($B231="",J$213=""),"",IF(AND(NETWORKDAYS(J$213,J$213,'Feriados'!$F$7:$F$22)=1,OR(AND(J$213&gt;='Mapa de férias'!$E$26,J$213&lt;='Mapa de férias'!$F$26),AND(J$213&gt;='Mapa de férias'!$G$26,J$213&lt;='Mapa de férias'!$H$26),AND(J$213&gt;='Mapa de férias'!$I$26,J$213&lt;='Mapa de férias'!$J$26))),"F",""))</f>
        <v/>
      </c>
      <c r="K231" s="44">
        <f>IF(OR($B231="",K$213=""),"",IF(AND(NETWORKDAYS(K$213,K$213,'Feriados'!$F$7:$F$22)=1,OR(AND(K$213&gt;='Mapa de férias'!$E$26,K$213&lt;='Mapa de férias'!$F$26),AND(K$213&gt;='Mapa de férias'!$G$26,K$213&lt;='Mapa de férias'!$H$26),AND(K$213&gt;='Mapa de férias'!$I$26,K$213&lt;='Mapa de férias'!$J$26))),"F",""))</f>
        <v/>
      </c>
      <c r="L231" s="44">
        <f>IF(OR($B231="",L$213=""),"",IF(AND(NETWORKDAYS(L$213,L$213,'Feriados'!$F$7:$F$22)=1,OR(AND(L$213&gt;='Mapa de férias'!$E$26,L$213&lt;='Mapa de férias'!$F$26),AND(L$213&gt;='Mapa de férias'!$G$26,L$213&lt;='Mapa de férias'!$H$26),AND(L$213&gt;='Mapa de férias'!$I$26,L$213&lt;='Mapa de férias'!$J$26))),"F",""))</f>
        <v/>
      </c>
      <c r="M231" s="44">
        <f>IF(OR($B231="",M$213=""),"",IF(AND(NETWORKDAYS(M$213,M$213,'Feriados'!$F$7:$F$22)=1,OR(AND(M$213&gt;='Mapa de férias'!$E$26,M$213&lt;='Mapa de férias'!$F$26),AND(M$213&gt;='Mapa de férias'!$G$26,M$213&lt;='Mapa de férias'!$H$26),AND(M$213&gt;='Mapa de férias'!$I$26,M$213&lt;='Mapa de férias'!$J$26))),"F",""))</f>
        <v/>
      </c>
      <c r="N231" s="44">
        <f>IF(OR($B231="",N$213=""),"",IF(AND(NETWORKDAYS(N$213,N$213,'Feriados'!$F$7:$F$22)=1,OR(AND(N$213&gt;='Mapa de férias'!$E$26,N$213&lt;='Mapa de férias'!$F$26),AND(N$213&gt;='Mapa de férias'!$G$26,N$213&lt;='Mapa de férias'!$H$26),AND(N$213&gt;='Mapa de férias'!$I$26,N$213&lt;='Mapa de férias'!$J$26))),"F",""))</f>
        <v/>
      </c>
      <c r="O231" s="44">
        <f>IF(OR($B231="",O$213=""),"",IF(AND(NETWORKDAYS(O$213,O$213,'Feriados'!$F$7:$F$22)=1,OR(AND(O$213&gt;='Mapa de férias'!$E$26,O$213&lt;='Mapa de férias'!$F$26),AND(O$213&gt;='Mapa de férias'!$G$26,O$213&lt;='Mapa de férias'!$H$26),AND(O$213&gt;='Mapa de férias'!$I$26,O$213&lt;='Mapa de férias'!$J$26))),"F",""))</f>
        <v/>
      </c>
      <c r="P231" s="44">
        <f>IF(OR($B231="",P$213=""),"",IF(AND(NETWORKDAYS(P$213,P$213,'Feriados'!$F$7:$F$22)=1,OR(AND(P$213&gt;='Mapa de férias'!$E$26,P$213&lt;='Mapa de férias'!$F$26),AND(P$213&gt;='Mapa de férias'!$G$26,P$213&lt;='Mapa de férias'!$H$26),AND(P$213&gt;='Mapa de férias'!$I$26,P$213&lt;='Mapa de férias'!$J$26))),"F",""))</f>
        <v/>
      </c>
      <c r="Q231" s="44">
        <f>IF(OR($B231="",Q$213=""),"",IF(AND(NETWORKDAYS(Q$213,Q$213,'Feriados'!$F$7:$F$22)=1,OR(AND(Q$213&gt;='Mapa de férias'!$E$26,Q$213&lt;='Mapa de férias'!$F$26),AND(Q$213&gt;='Mapa de férias'!$G$26,Q$213&lt;='Mapa de férias'!$H$26),AND(Q$213&gt;='Mapa de férias'!$I$26,Q$213&lt;='Mapa de férias'!$J$26))),"F",""))</f>
        <v/>
      </c>
      <c r="R231" s="44">
        <f>IF(OR($B231="",R$213=""),"",IF(AND(NETWORKDAYS(R$213,R$213,'Feriados'!$F$7:$F$22)=1,OR(AND(R$213&gt;='Mapa de férias'!$E$26,R$213&lt;='Mapa de férias'!$F$26),AND(R$213&gt;='Mapa de férias'!$G$26,R$213&lt;='Mapa de férias'!$H$26),AND(R$213&gt;='Mapa de férias'!$I$26,R$213&lt;='Mapa de férias'!$J$26))),"F",""))</f>
        <v/>
      </c>
      <c r="S231" s="44">
        <f>IF(OR($B231="",S$213=""),"",IF(AND(NETWORKDAYS(S$213,S$213,'Feriados'!$F$7:$F$22)=1,OR(AND(S$213&gt;='Mapa de férias'!$E$26,S$213&lt;='Mapa de férias'!$F$26),AND(S$213&gt;='Mapa de férias'!$G$26,S$213&lt;='Mapa de férias'!$H$26),AND(S$213&gt;='Mapa de férias'!$I$26,S$213&lt;='Mapa de férias'!$J$26))),"F",""))</f>
        <v/>
      </c>
      <c r="T231" s="44">
        <f>IF(OR($B231="",T$213=""),"",IF(AND(NETWORKDAYS(T$213,T$213,'Feriados'!$F$7:$F$22)=1,OR(AND(T$213&gt;='Mapa de férias'!$E$26,T$213&lt;='Mapa de férias'!$F$26),AND(T$213&gt;='Mapa de férias'!$G$26,T$213&lt;='Mapa de férias'!$H$26),AND(T$213&gt;='Mapa de férias'!$I$26,T$213&lt;='Mapa de férias'!$J$26))),"F",""))</f>
        <v/>
      </c>
      <c r="U231" s="44">
        <f>IF(OR($B231="",U$213=""),"",IF(AND(NETWORKDAYS(U$213,U$213,'Feriados'!$F$7:$F$22)=1,OR(AND(U$213&gt;='Mapa de férias'!$E$26,U$213&lt;='Mapa de férias'!$F$26),AND(U$213&gt;='Mapa de férias'!$G$26,U$213&lt;='Mapa de férias'!$H$26),AND(U$213&gt;='Mapa de férias'!$I$26,U$213&lt;='Mapa de férias'!$J$26))),"F",""))</f>
        <v/>
      </c>
      <c r="V231" s="44">
        <f>IF(OR($B231="",V$213=""),"",IF(AND(NETWORKDAYS(V$213,V$213,'Feriados'!$F$7:$F$22)=1,OR(AND(V$213&gt;='Mapa de férias'!$E$26,V$213&lt;='Mapa de férias'!$F$26),AND(V$213&gt;='Mapa de férias'!$G$26,V$213&lt;='Mapa de férias'!$H$26),AND(V$213&gt;='Mapa de férias'!$I$26,V$213&lt;='Mapa de férias'!$J$26))),"F",""))</f>
        <v/>
      </c>
      <c r="W231" s="44">
        <f>IF(OR($B231="",W$213=""),"",IF(AND(NETWORKDAYS(W$213,W$213,'Feriados'!$F$7:$F$22)=1,OR(AND(W$213&gt;='Mapa de férias'!$E$26,W$213&lt;='Mapa de férias'!$F$26),AND(W$213&gt;='Mapa de férias'!$G$26,W$213&lt;='Mapa de férias'!$H$26),AND(W$213&gt;='Mapa de férias'!$I$26,W$213&lt;='Mapa de férias'!$J$26))),"F",""))</f>
        <v/>
      </c>
      <c r="X231" s="44">
        <f>IF(OR($B231="",X$213=""),"",IF(AND(NETWORKDAYS(X$213,X$213,'Feriados'!$F$7:$F$22)=1,OR(AND(X$213&gt;='Mapa de férias'!$E$26,X$213&lt;='Mapa de férias'!$F$26),AND(X$213&gt;='Mapa de férias'!$G$26,X$213&lt;='Mapa de férias'!$H$26),AND(X$213&gt;='Mapa de férias'!$I$26,X$213&lt;='Mapa de férias'!$J$26))),"F",""))</f>
        <v/>
      </c>
      <c r="Y231" s="44">
        <f>IF(OR($B231="",Y$213=""),"",IF(AND(NETWORKDAYS(Y$213,Y$213,'Feriados'!$F$7:$F$22)=1,OR(AND(Y$213&gt;='Mapa de férias'!$E$26,Y$213&lt;='Mapa de férias'!$F$26),AND(Y$213&gt;='Mapa de férias'!$G$26,Y$213&lt;='Mapa de férias'!$H$26),AND(Y$213&gt;='Mapa de férias'!$I$26,Y$213&lt;='Mapa de férias'!$J$26))),"F",""))</f>
        <v/>
      </c>
      <c r="Z231" s="44">
        <f>IF(OR($B231="",Z$213=""),"",IF(AND(NETWORKDAYS(Z$213,Z$213,'Feriados'!$F$7:$F$22)=1,OR(AND(Z$213&gt;='Mapa de férias'!$E$26,Z$213&lt;='Mapa de férias'!$F$26),AND(Z$213&gt;='Mapa de férias'!$G$26,Z$213&lt;='Mapa de férias'!$H$26),AND(Z$213&gt;='Mapa de férias'!$I$26,Z$213&lt;='Mapa de férias'!$J$26))),"F",""))</f>
        <v/>
      </c>
      <c r="AA231" s="44">
        <f>IF(OR($B231="",AA$213=""),"",IF(AND(NETWORKDAYS(AA$213,AA$213,'Feriados'!$F$7:$F$22)=1,OR(AND(AA$213&gt;='Mapa de férias'!$E$26,AA$213&lt;='Mapa de férias'!$F$26),AND(AA$213&gt;='Mapa de férias'!$G$26,AA$213&lt;='Mapa de férias'!$H$26),AND(AA$213&gt;='Mapa de férias'!$I$26,AA$213&lt;='Mapa de férias'!$J$26))),"F",""))</f>
        <v/>
      </c>
      <c r="AB231" s="44">
        <f>IF(OR($B231="",AB$213=""),"",IF(AND(NETWORKDAYS(AB$213,AB$213,'Feriados'!$F$7:$F$22)=1,OR(AND(AB$213&gt;='Mapa de férias'!$E$26,AB$213&lt;='Mapa de férias'!$F$26),AND(AB$213&gt;='Mapa de férias'!$G$26,AB$213&lt;='Mapa de férias'!$H$26),AND(AB$213&gt;='Mapa de férias'!$I$26,AB$213&lt;='Mapa de férias'!$J$26))),"F",""))</f>
        <v/>
      </c>
      <c r="AC231" s="44">
        <f>IF(OR($B231="",AC$213=""),"",IF(AND(NETWORKDAYS(AC$213,AC$213,'Feriados'!$F$7:$F$22)=1,OR(AND(AC$213&gt;='Mapa de férias'!$E$26,AC$213&lt;='Mapa de férias'!$F$26),AND(AC$213&gt;='Mapa de férias'!$G$26,AC$213&lt;='Mapa de férias'!$H$26),AND(AC$213&gt;='Mapa de férias'!$I$26,AC$213&lt;='Mapa de férias'!$J$26))),"F",""))</f>
        <v/>
      </c>
      <c r="AD231" s="44">
        <f>IF(OR($B231="",AD$213=""),"",IF(AND(NETWORKDAYS(AD$213,AD$213,'Feriados'!$F$7:$F$22)=1,OR(AND(AD$213&gt;='Mapa de férias'!$E$26,AD$213&lt;='Mapa de férias'!$F$26),AND(AD$213&gt;='Mapa de férias'!$G$26,AD$213&lt;='Mapa de férias'!$H$26),AND(AD$213&gt;='Mapa de férias'!$I$26,AD$213&lt;='Mapa de férias'!$J$26))),"F",""))</f>
        <v/>
      </c>
      <c r="AE231" s="44">
        <f>IF(OR($B231="",AE$213=""),"",IF(AND(NETWORKDAYS(AE$213,AE$213,'Feriados'!$F$7:$F$22)=1,OR(AND(AE$213&gt;='Mapa de férias'!$E$26,AE$213&lt;='Mapa de férias'!$F$26),AND(AE$213&gt;='Mapa de férias'!$G$26,AE$213&lt;='Mapa de férias'!$H$26),AND(AE$213&gt;='Mapa de férias'!$I$26,AE$213&lt;='Mapa de férias'!$J$26))),"F",""))</f>
        <v/>
      </c>
      <c r="AF231" s="44">
        <f>IF(OR($B231="",AF$213=""),"",IF(AND(NETWORKDAYS(AF$213,AF$213,'Feriados'!$F$7:$F$22)=1,OR(AND(AF$213&gt;='Mapa de férias'!$E$26,AF$213&lt;='Mapa de férias'!$F$26),AND(AF$213&gt;='Mapa de férias'!$G$26,AF$213&lt;='Mapa de férias'!$H$26),AND(AF$213&gt;='Mapa de férias'!$I$26,AF$213&lt;='Mapa de férias'!$J$26))),"F",""))</f>
        <v/>
      </c>
      <c r="AG231" s="44">
        <f>IF(OR($B231="",AG$213=""),"",IF(AND(NETWORKDAYS(AG$213,AG$213,'Feriados'!$F$7:$F$22)=1,OR(AND(AG$213&gt;='Mapa de férias'!$E$26,AG$213&lt;='Mapa de férias'!$F$26),AND(AG$213&gt;='Mapa de férias'!$G$26,AG$213&lt;='Mapa de férias'!$H$26),AND(AG$213&gt;='Mapa de férias'!$I$26,AG$213&lt;='Mapa de férias'!$J$26))),"F",""))</f>
        <v/>
      </c>
      <c r="AH231" s="45">
        <f>IF($B231="","",COUNTIF(C231:AG231,"F"))</f>
        <v/>
      </c>
    </row>
    <row r="232" ht="15" customHeight="1">
      <c r="A232" s="42" t="n">
        <v>18</v>
      </c>
      <c r="B232" s="43">
        <f>IF('Mapa de férias'!$B$27="","",'Mapa de férias'!$B$27)</f>
        <v/>
      </c>
      <c r="C232" s="44">
        <f>IF(OR($B232="",C$213=""),"",IF(AND(NETWORKDAYS(C$213,C$213,'Feriados'!$F$7:$F$22)=1,OR(AND(C$213&gt;='Mapa de férias'!$E$27,C$213&lt;='Mapa de férias'!$F$27),AND(C$213&gt;='Mapa de férias'!$G$27,C$213&lt;='Mapa de férias'!$H$27),AND(C$213&gt;='Mapa de férias'!$I$27,C$213&lt;='Mapa de férias'!$J$27))),"F",""))</f>
        <v/>
      </c>
      <c r="D232" s="44">
        <f>IF(OR($B232="",D$213=""),"",IF(AND(NETWORKDAYS(D$213,D$213,'Feriados'!$F$7:$F$22)=1,OR(AND(D$213&gt;='Mapa de férias'!$E$27,D$213&lt;='Mapa de férias'!$F$27),AND(D$213&gt;='Mapa de férias'!$G$27,D$213&lt;='Mapa de férias'!$H$27),AND(D$213&gt;='Mapa de férias'!$I$27,D$213&lt;='Mapa de férias'!$J$27))),"F",""))</f>
        <v/>
      </c>
      <c r="E232" s="44">
        <f>IF(OR($B232="",E$213=""),"",IF(AND(NETWORKDAYS(E$213,E$213,'Feriados'!$F$7:$F$22)=1,OR(AND(E$213&gt;='Mapa de férias'!$E$27,E$213&lt;='Mapa de férias'!$F$27),AND(E$213&gt;='Mapa de férias'!$G$27,E$213&lt;='Mapa de férias'!$H$27),AND(E$213&gt;='Mapa de férias'!$I$27,E$213&lt;='Mapa de férias'!$J$27))),"F",""))</f>
        <v/>
      </c>
      <c r="F232" s="44">
        <f>IF(OR($B232="",F$213=""),"",IF(AND(NETWORKDAYS(F$213,F$213,'Feriados'!$F$7:$F$22)=1,OR(AND(F$213&gt;='Mapa de férias'!$E$27,F$213&lt;='Mapa de férias'!$F$27),AND(F$213&gt;='Mapa de férias'!$G$27,F$213&lt;='Mapa de férias'!$H$27),AND(F$213&gt;='Mapa de férias'!$I$27,F$213&lt;='Mapa de férias'!$J$27))),"F",""))</f>
        <v/>
      </c>
      <c r="G232" s="44">
        <f>IF(OR($B232="",G$213=""),"",IF(AND(NETWORKDAYS(G$213,G$213,'Feriados'!$F$7:$F$22)=1,OR(AND(G$213&gt;='Mapa de férias'!$E$27,G$213&lt;='Mapa de férias'!$F$27),AND(G$213&gt;='Mapa de férias'!$G$27,G$213&lt;='Mapa de férias'!$H$27),AND(G$213&gt;='Mapa de férias'!$I$27,G$213&lt;='Mapa de férias'!$J$27))),"F",""))</f>
        <v/>
      </c>
      <c r="H232" s="44">
        <f>IF(OR($B232="",H$213=""),"",IF(AND(NETWORKDAYS(H$213,H$213,'Feriados'!$F$7:$F$22)=1,OR(AND(H$213&gt;='Mapa de férias'!$E$27,H$213&lt;='Mapa de férias'!$F$27),AND(H$213&gt;='Mapa de férias'!$G$27,H$213&lt;='Mapa de férias'!$H$27),AND(H$213&gt;='Mapa de férias'!$I$27,H$213&lt;='Mapa de férias'!$J$27))),"F",""))</f>
        <v/>
      </c>
      <c r="I232" s="44">
        <f>IF(OR($B232="",I$213=""),"",IF(AND(NETWORKDAYS(I$213,I$213,'Feriados'!$F$7:$F$22)=1,OR(AND(I$213&gt;='Mapa de férias'!$E$27,I$213&lt;='Mapa de férias'!$F$27),AND(I$213&gt;='Mapa de férias'!$G$27,I$213&lt;='Mapa de férias'!$H$27),AND(I$213&gt;='Mapa de férias'!$I$27,I$213&lt;='Mapa de férias'!$J$27))),"F",""))</f>
        <v/>
      </c>
      <c r="J232" s="44">
        <f>IF(OR($B232="",J$213=""),"",IF(AND(NETWORKDAYS(J$213,J$213,'Feriados'!$F$7:$F$22)=1,OR(AND(J$213&gt;='Mapa de férias'!$E$27,J$213&lt;='Mapa de férias'!$F$27),AND(J$213&gt;='Mapa de férias'!$G$27,J$213&lt;='Mapa de férias'!$H$27),AND(J$213&gt;='Mapa de férias'!$I$27,J$213&lt;='Mapa de férias'!$J$27))),"F",""))</f>
        <v/>
      </c>
      <c r="K232" s="44">
        <f>IF(OR($B232="",K$213=""),"",IF(AND(NETWORKDAYS(K$213,K$213,'Feriados'!$F$7:$F$22)=1,OR(AND(K$213&gt;='Mapa de férias'!$E$27,K$213&lt;='Mapa de férias'!$F$27),AND(K$213&gt;='Mapa de férias'!$G$27,K$213&lt;='Mapa de férias'!$H$27),AND(K$213&gt;='Mapa de férias'!$I$27,K$213&lt;='Mapa de férias'!$J$27))),"F",""))</f>
        <v/>
      </c>
      <c r="L232" s="44">
        <f>IF(OR($B232="",L$213=""),"",IF(AND(NETWORKDAYS(L$213,L$213,'Feriados'!$F$7:$F$22)=1,OR(AND(L$213&gt;='Mapa de férias'!$E$27,L$213&lt;='Mapa de férias'!$F$27),AND(L$213&gt;='Mapa de férias'!$G$27,L$213&lt;='Mapa de férias'!$H$27),AND(L$213&gt;='Mapa de férias'!$I$27,L$213&lt;='Mapa de férias'!$J$27))),"F",""))</f>
        <v/>
      </c>
      <c r="M232" s="44">
        <f>IF(OR($B232="",M$213=""),"",IF(AND(NETWORKDAYS(M$213,M$213,'Feriados'!$F$7:$F$22)=1,OR(AND(M$213&gt;='Mapa de férias'!$E$27,M$213&lt;='Mapa de férias'!$F$27),AND(M$213&gt;='Mapa de férias'!$G$27,M$213&lt;='Mapa de férias'!$H$27),AND(M$213&gt;='Mapa de férias'!$I$27,M$213&lt;='Mapa de férias'!$J$27))),"F",""))</f>
        <v/>
      </c>
      <c r="N232" s="44">
        <f>IF(OR($B232="",N$213=""),"",IF(AND(NETWORKDAYS(N$213,N$213,'Feriados'!$F$7:$F$22)=1,OR(AND(N$213&gt;='Mapa de férias'!$E$27,N$213&lt;='Mapa de férias'!$F$27),AND(N$213&gt;='Mapa de férias'!$G$27,N$213&lt;='Mapa de férias'!$H$27),AND(N$213&gt;='Mapa de férias'!$I$27,N$213&lt;='Mapa de férias'!$J$27))),"F",""))</f>
        <v/>
      </c>
      <c r="O232" s="44">
        <f>IF(OR($B232="",O$213=""),"",IF(AND(NETWORKDAYS(O$213,O$213,'Feriados'!$F$7:$F$22)=1,OR(AND(O$213&gt;='Mapa de férias'!$E$27,O$213&lt;='Mapa de férias'!$F$27),AND(O$213&gt;='Mapa de férias'!$G$27,O$213&lt;='Mapa de férias'!$H$27),AND(O$213&gt;='Mapa de férias'!$I$27,O$213&lt;='Mapa de férias'!$J$27))),"F",""))</f>
        <v/>
      </c>
      <c r="P232" s="44">
        <f>IF(OR($B232="",P$213=""),"",IF(AND(NETWORKDAYS(P$213,P$213,'Feriados'!$F$7:$F$22)=1,OR(AND(P$213&gt;='Mapa de férias'!$E$27,P$213&lt;='Mapa de férias'!$F$27),AND(P$213&gt;='Mapa de férias'!$G$27,P$213&lt;='Mapa de férias'!$H$27),AND(P$213&gt;='Mapa de férias'!$I$27,P$213&lt;='Mapa de férias'!$J$27))),"F",""))</f>
        <v/>
      </c>
      <c r="Q232" s="44">
        <f>IF(OR($B232="",Q$213=""),"",IF(AND(NETWORKDAYS(Q$213,Q$213,'Feriados'!$F$7:$F$22)=1,OR(AND(Q$213&gt;='Mapa de férias'!$E$27,Q$213&lt;='Mapa de férias'!$F$27),AND(Q$213&gt;='Mapa de férias'!$G$27,Q$213&lt;='Mapa de férias'!$H$27),AND(Q$213&gt;='Mapa de férias'!$I$27,Q$213&lt;='Mapa de férias'!$J$27))),"F",""))</f>
        <v/>
      </c>
      <c r="R232" s="44">
        <f>IF(OR($B232="",R$213=""),"",IF(AND(NETWORKDAYS(R$213,R$213,'Feriados'!$F$7:$F$22)=1,OR(AND(R$213&gt;='Mapa de férias'!$E$27,R$213&lt;='Mapa de férias'!$F$27),AND(R$213&gt;='Mapa de férias'!$G$27,R$213&lt;='Mapa de férias'!$H$27),AND(R$213&gt;='Mapa de férias'!$I$27,R$213&lt;='Mapa de férias'!$J$27))),"F",""))</f>
        <v/>
      </c>
      <c r="S232" s="44">
        <f>IF(OR($B232="",S$213=""),"",IF(AND(NETWORKDAYS(S$213,S$213,'Feriados'!$F$7:$F$22)=1,OR(AND(S$213&gt;='Mapa de férias'!$E$27,S$213&lt;='Mapa de férias'!$F$27),AND(S$213&gt;='Mapa de férias'!$G$27,S$213&lt;='Mapa de férias'!$H$27),AND(S$213&gt;='Mapa de férias'!$I$27,S$213&lt;='Mapa de férias'!$J$27))),"F",""))</f>
        <v/>
      </c>
      <c r="T232" s="44">
        <f>IF(OR($B232="",T$213=""),"",IF(AND(NETWORKDAYS(T$213,T$213,'Feriados'!$F$7:$F$22)=1,OR(AND(T$213&gt;='Mapa de férias'!$E$27,T$213&lt;='Mapa de férias'!$F$27),AND(T$213&gt;='Mapa de férias'!$G$27,T$213&lt;='Mapa de férias'!$H$27),AND(T$213&gt;='Mapa de férias'!$I$27,T$213&lt;='Mapa de férias'!$J$27))),"F",""))</f>
        <v/>
      </c>
      <c r="U232" s="44">
        <f>IF(OR($B232="",U$213=""),"",IF(AND(NETWORKDAYS(U$213,U$213,'Feriados'!$F$7:$F$22)=1,OR(AND(U$213&gt;='Mapa de férias'!$E$27,U$213&lt;='Mapa de férias'!$F$27),AND(U$213&gt;='Mapa de férias'!$G$27,U$213&lt;='Mapa de férias'!$H$27),AND(U$213&gt;='Mapa de férias'!$I$27,U$213&lt;='Mapa de férias'!$J$27))),"F",""))</f>
        <v/>
      </c>
      <c r="V232" s="44">
        <f>IF(OR($B232="",V$213=""),"",IF(AND(NETWORKDAYS(V$213,V$213,'Feriados'!$F$7:$F$22)=1,OR(AND(V$213&gt;='Mapa de férias'!$E$27,V$213&lt;='Mapa de férias'!$F$27),AND(V$213&gt;='Mapa de férias'!$G$27,V$213&lt;='Mapa de férias'!$H$27),AND(V$213&gt;='Mapa de férias'!$I$27,V$213&lt;='Mapa de férias'!$J$27))),"F",""))</f>
        <v/>
      </c>
      <c r="W232" s="44">
        <f>IF(OR($B232="",W$213=""),"",IF(AND(NETWORKDAYS(W$213,W$213,'Feriados'!$F$7:$F$22)=1,OR(AND(W$213&gt;='Mapa de férias'!$E$27,W$213&lt;='Mapa de férias'!$F$27),AND(W$213&gt;='Mapa de férias'!$G$27,W$213&lt;='Mapa de férias'!$H$27),AND(W$213&gt;='Mapa de férias'!$I$27,W$213&lt;='Mapa de férias'!$J$27))),"F",""))</f>
        <v/>
      </c>
      <c r="X232" s="44">
        <f>IF(OR($B232="",X$213=""),"",IF(AND(NETWORKDAYS(X$213,X$213,'Feriados'!$F$7:$F$22)=1,OR(AND(X$213&gt;='Mapa de férias'!$E$27,X$213&lt;='Mapa de férias'!$F$27),AND(X$213&gt;='Mapa de férias'!$G$27,X$213&lt;='Mapa de férias'!$H$27),AND(X$213&gt;='Mapa de férias'!$I$27,X$213&lt;='Mapa de férias'!$J$27))),"F",""))</f>
        <v/>
      </c>
      <c r="Y232" s="44">
        <f>IF(OR($B232="",Y$213=""),"",IF(AND(NETWORKDAYS(Y$213,Y$213,'Feriados'!$F$7:$F$22)=1,OR(AND(Y$213&gt;='Mapa de férias'!$E$27,Y$213&lt;='Mapa de férias'!$F$27),AND(Y$213&gt;='Mapa de férias'!$G$27,Y$213&lt;='Mapa de férias'!$H$27),AND(Y$213&gt;='Mapa de férias'!$I$27,Y$213&lt;='Mapa de férias'!$J$27))),"F",""))</f>
        <v/>
      </c>
      <c r="Z232" s="44">
        <f>IF(OR($B232="",Z$213=""),"",IF(AND(NETWORKDAYS(Z$213,Z$213,'Feriados'!$F$7:$F$22)=1,OR(AND(Z$213&gt;='Mapa de férias'!$E$27,Z$213&lt;='Mapa de férias'!$F$27),AND(Z$213&gt;='Mapa de férias'!$G$27,Z$213&lt;='Mapa de férias'!$H$27),AND(Z$213&gt;='Mapa de férias'!$I$27,Z$213&lt;='Mapa de férias'!$J$27))),"F",""))</f>
        <v/>
      </c>
      <c r="AA232" s="44">
        <f>IF(OR($B232="",AA$213=""),"",IF(AND(NETWORKDAYS(AA$213,AA$213,'Feriados'!$F$7:$F$22)=1,OR(AND(AA$213&gt;='Mapa de férias'!$E$27,AA$213&lt;='Mapa de férias'!$F$27),AND(AA$213&gt;='Mapa de férias'!$G$27,AA$213&lt;='Mapa de férias'!$H$27),AND(AA$213&gt;='Mapa de férias'!$I$27,AA$213&lt;='Mapa de férias'!$J$27))),"F",""))</f>
        <v/>
      </c>
      <c r="AB232" s="44">
        <f>IF(OR($B232="",AB$213=""),"",IF(AND(NETWORKDAYS(AB$213,AB$213,'Feriados'!$F$7:$F$22)=1,OR(AND(AB$213&gt;='Mapa de férias'!$E$27,AB$213&lt;='Mapa de férias'!$F$27),AND(AB$213&gt;='Mapa de férias'!$G$27,AB$213&lt;='Mapa de férias'!$H$27),AND(AB$213&gt;='Mapa de férias'!$I$27,AB$213&lt;='Mapa de férias'!$J$27))),"F",""))</f>
        <v/>
      </c>
      <c r="AC232" s="44">
        <f>IF(OR($B232="",AC$213=""),"",IF(AND(NETWORKDAYS(AC$213,AC$213,'Feriados'!$F$7:$F$22)=1,OR(AND(AC$213&gt;='Mapa de férias'!$E$27,AC$213&lt;='Mapa de férias'!$F$27),AND(AC$213&gt;='Mapa de férias'!$G$27,AC$213&lt;='Mapa de férias'!$H$27),AND(AC$213&gt;='Mapa de férias'!$I$27,AC$213&lt;='Mapa de férias'!$J$27))),"F",""))</f>
        <v/>
      </c>
      <c r="AD232" s="44">
        <f>IF(OR($B232="",AD$213=""),"",IF(AND(NETWORKDAYS(AD$213,AD$213,'Feriados'!$F$7:$F$22)=1,OR(AND(AD$213&gt;='Mapa de férias'!$E$27,AD$213&lt;='Mapa de férias'!$F$27),AND(AD$213&gt;='Mapa de férias'!$G$27,AD$213&lt;='Mapa de férias'!$H$27),AND(AD$213&gt;='Mapa de férias'!$I$27,AD$213&lt;='Mapa de férias'!$J$27))),"F",""))</f>
        <v/>
      </c>
      <c r="AE232" s="44">
        <f>IF(OR($B232="",AE$213=""),"",IF(AND(NETWORKDAYS(AE$213,AE$213,'Feriados'!$F$7:$F$22)=1,OR(AND(AE$213&gt;='Mapa de férias'!$E$27,AE$213&lt;='Mapa de férias'!$F$27),AND(AE$213&gt;='Mapa de férias'!$G$27,AE$213&lt;='Mapa de férias'!$H$27),AND(AE$213&gt;='Mapa de férias'!$I$27,AE$213&lt;='Mapa de férias'!$J$27))),"F",""))</f>
        <v/>
      </c>
      <c r="AF232" s="44">
        <f>IF(OR($B232="",AF$213=""),"",IF(AND(NETWORKDAYS(AF$213,AF$213,'Feriados'!$F$7:$F$22)=1,OR(AND(AF$213&gt;='Mapa de férias'!$E$27,AF$213&lt;='Mapa de férias'!$F$27),AND(AF$213&gt;='Mapa de férias'!$G$27,AF$213&lt;='Mapa de férias'!$H$27),AND(AF$213&gt;='Mapa de férias'!$I$27,AF$213&lt;='Mapa de férias'!$J$27))),"F",""))</f>
        <v/>
      </c>
      <c r="AG232" s="44">
        <f>IF(OR($B232="",AG$213=""),"",IF(AND(NETWORKDAYS(AG$213,AG$213,'Feriados'!$F$7:$F$22)=1,OR(AND(AG$213&gt;='Mapa de férias'!$E$27,AG$213&lt;='Mapa de férias'!$F$27),AND(AG$213&gt;='Mapa de férias'!$G$27,AG$213&lt;='Mapa de férias'!$H$27),AND(AG$213&gt;='Mapa de férias'!$I$27,AG$213&lt;='Mapa de férias'!$J$27))),"F",""))</f>
        <v/>
      </c>
      <c r="AH232" s="45">
        <f>IF($B232="","",COUNTIF(C232:AG232,"F"))</f>
        <v/>
      </c>
    </row>
    <row r="233" ht="15" customHeight="1">
      <c r="A233" s="42" t="n">
        <v>19</v>
      </c>
      <c r="B233" s="43">
        <f>IF('Mapa de férias'!$B$28="","",'Mapa de férias'!$B$28)</f>
        <v/>
      </c>
      <c r="C233" s="44">
        <f>IF(OR($B233="",C$213=""),"",IF(AND(NETWORKDAYS(C$213,C$213,'Feriados'!$F$7:$F$22)=1,OR(AND(C$213&gt;='Mapa de férias'!$E$28,C$213&lt;='Mapa de férias'!$F$28),AND(C$213&gt;='Mapa de férias'!$G$28,C$213&lt;='Mapa de férias'!$H$28),AND(C$213&gt;='Mapa de férias'!$I$28,C$213&lt;='Mapa de férias'!$J$28))),"F",""))</f>
        <v/>
      </c>
      <c r="D233" s="44">
        <f>IF(OR($B233="",D$213=""),"",IF(AND(NETWORKDAYS(D$213,D$213,'Feriados'!$F$7:$F$22)=1,OR(AND(D$213&gt;='Mapa de férias'!$E$28,D$213&lt;='Mapa de férias'!$F$28),AND(D$213&gt;='Mapa de férias'!$G$28,D$213&lt;='Mapa de férias'!$H$28),AND(D$213&gt;='Mapa de férias'!$I$28,D$213&lt;='Mapa de férias'!$J$28))),"F",""))</f>
        <v/>
      </c>
      <c r="E233" s="44">
        <f>IF(OR($B233="",E$213=""),"",IF(AND(NETWORKDAYS(E$213,E$213,'Feriados'!$F$7:$F$22)=1,OR(AND(E$213&gt;='Mapa de férias'!$E$28,E$213&lt;='Mapa de férias'!$F$28),AND(E$213&gt;='Mapa de férias'!$G$28,E$213&lt;='Mapa de férias'!$H$28),AND(E$213&gt;='Mapa de férias'!$I$28,E$213&lt;='Mapa de férias'!$J$28))),"F",""))</f>
        <v/>
      </c>
      <c r="F233" s="44">
        <f>IF(OR($B233="",F$213=""),"",IF(AND(NETWORKDAYS(F$213,F$213,'Feriados'!$F$7:$F$22)=1,OR(AND(F$213&gt;='Mapa de férias'!$E$28,F$213&lt;='Mapa de férias'!$F$28),AND(F$213&gt;='Mapa de férias'!$G$28,F$213&lt;='Mapa de férias'!$H$28),AND(F$213&gt;='Mapa de férias'!$I$28,F$213&lt;='Mapa de férias'!$J$28))),"F",""))</f>
        <v/>
      </c>
      <c r="G233" s="44">
        <f>IF(OR($B233="",G$213=""),"",IF(AND(NETWORKDAYS(G$213,G$213,'Feriados'!$F$7:$F$22)=1,OR(AND(G$213&gt;='Mapa de férias'!$E$28,G$213&lt;='Mapa de férias'!$F$28),AND(G$213&gt;='Mapa de férias'!$G$28,G$213&lt;='Mapa de férias'!$H$28),AND(G$213&gt;='Mapa de férias'!$I$28,G$213&lt;='Mapa de férias'!$J$28))),"F",""))</f>
        <v/>
      </c>
      <c r="H233" s="44">
        <f>IF(OR($B233="",H$213=""),"",IF(AND(NETWORKDAYS(H$213,H$213,'Feriados'!$F$7:$F$22)=1,OR(AND(H$213&gt;='Mapa de férias'!$E$28,H$213&lt;='Mapa de férias'!$F$28),AND(H$213&gt;='Mapa de férias'!$G$28,H$213&lt;='Mapa de férias'!$H$28),AND(H$213&gt;='Mapa de férias'!$I$28,H$213&lt;='Mapa de férias'!$J$28))),"F",""))</f>
        <v/>
      </c>
      <c r="I233" s="44">
        <f>IF(OR($B233="",I$213=""),"",IF(AND(NETWORKDAYS(I$213,I$213,'Feriados'!$F$7:$F$22)=1,OR(AND(I$213&gt;='Mapa de férias'!$E$28,I$213&lt;='Mapa de férias'!$F$28),AND(I$213&gt;='Mapa de férias'!$G$28,I$213&lt;='Mapa de férias'!$H$28),AND(I$213&gt;='Mapa de férias'!$I$28,I$213&lt;='Mapa de férias'!$J$28))),"F",""))</f>
        <v/>
      </c>
      <c r="J233" s="44">
        <f>IF(OR($B233="",J$213=""),"",IF(AND(NETWORKDAYS(J$213,J$213,'Feriados'!$F$7:$F$22)=1,OR(AND(J$213&gt;='Mapa de férias'!$E$28,J$213&lt;='Mapa de férias'!$F$28),AND(J$213&gt;='Mapa de férias'!$G$28,J$213&lt;='Mapa de férias'!$H$28),AND(J$213&gt;='Mapa de férias'!$I$28,J$213&lt;='Mapa de férias'!$J$28))),"F",""))</f>
        <v/>
      </c>
      <c r="K233" s="44">
        <f>IF(OR($B233="",K$213=""),"",IF(AND(NETWORKDAYS(K$213,K$213,'Feriados'!$F$7:$F$22)=1,OR(AND(K$213&gt;='Mapa de férias'!$E$28,K$213&lt;='Mapa de férias'!$F$28),AND(K$213&gt;='Mapa de férias'!$G$28,K$213&lt;='Mapa de férias'!$H$28),AND(K$213&gt;='Mapa de férias'!$I$28,K$213&lt;='Mapa de férias'!$J$28))),"F",""))</f>
        <v/>
      </c>
      <c r="L233" s="44">
        <f>IF(OR($B233="",L$213=""),"",IF(AND(NETWORKDAYS(L$213,L$213,'Feriados'!$F$7:$F$22)=1,OR(AND(L$213&gt;='Mapa de férias'!$E$28,L$213&lt;='Mapa de férias'!$F$28),AND(L$213&gt;='Mapa de férias'!$G$28,L$213&lt;='Mapa de férias'!$H$28),AND(L$213&gt;='Mapa de férias'!$I$28,L$213&lt;='Mapa de férias'!$J$28))),"F",""))</f>
        <v/>
      </c>
      <c r="M233" s="44">
        <f>IF(OR($B233="",M$213=""),"",IF(AND(NETWORKDAYS(M$213,M$213,'Feriados'!$F$7:$F$22)=1,OR(AND(M$213&gt;='Mapa de férias'!$E$28,M$213&lt;='Mapa de férias'!$F$28),AND(M$213&gt;='Mapa de férias'!$G$28,M$213&lt;='Mapa de férias'!$H$28),AND(M$213&gt;='Mapa de férias'!$I$28,M$213&lt;='Mapa de férias'!$J$28))),"F",""))</f>
        <v/>
      </c>
      <c r="N233" s="44">
        <f>IF(OR($B233="",N$213=""),"",IF(AND(NETWORKDAYS(N$213,N$213,'Feriados'!$F$7:$F$22)=1,OR(AND(N$213&gt;='Mapa de férias'!$E$28,N$213&lt;='Mapa de férias'!$F$28),AND(N$213&gt;='Mapa de férias'!$G$28,N$213&lt;='Mapa de férias'!$H$28),AND(N$213&gt;='Mapa de férias'!$I$28,N$213&lt;='Mapa de férias'!$J$28))),"F",""))</f>
        <v/>
      </c>
      <c r="O233" s="44">
        <f>IF(OR($B233="",O$213=""),"",IF(AND(NETWORKDAYS(O$213,O$213,'Feriados'!$F$7:$F$22)=1,OR(AND(O$213&gt;='Mapa de férias'!$E$28,O$213&lt;='Mapa de férias'!$F$28),AND(O$213&gt;='Mapa de férias'!$G$28,O$213&lt;='Mapa de férias'!$H$28),AND(O$213&gt;='Mapa de férias'!$I$28,O$213&lt;='Mapa de férias'!$J$28))),"F",""))</f>
        <v/>
      </c>
      <c r="P233" s="44">
        <f>IF(OR($B233="",P$213=""),"",IF(AND(NETWORKDAYS(P$213,P$213,'Feriados'!$F$7:$F$22)=1,OR(AND(P$213&gt;='Mapa de férias'!$E$28,P$213&lt;='Mapa de férias'!$F$28),AND(P$213&gt;='Mapa de férias'!$G$28,P$213&lt;='Mapa de férias'!$H$28),AND(P$213&gt;='Mapa de férias'!$I$28,P$213&lt;='Mapa de férias'!$J$28))),"F",""))</f>
        <v/>
      </c>
      <c r="Q233" s="44">
        <f>IF(OR($B233="",Q$213=""),"",IF(AND(NETWORKDAYS(Q$213,Q$213,'Feriados'!$F$7:$F$22)=1,OR(AND(Q$213&gt;='Mapa de férias'!$E$28,Q$213&lt;='Mapa de férias'!$F$28),AND(Q$213&gt;='Mapa de férias'!$G$28,Q$213&lt;='Mapa de férias'!$H$28),AND(Q$213&gt;='Mapa de férias'!$I$28,Q$213&lt;='Mapa de férias'!$J$28))),"F",""))</f>
        <v/>
      </c>
      <c r="R233" s="44">
        <f>IF(OR($B233="",R$213=""),"",IF(AND(NETWORKDAYS(R$213,R$213,'Feriados'!$F$7:$F$22)=1,OR(AND(R$213&gt;='Mapa de férias'!$E$28,R$213&lt;='Mapa de férias'!$F$28),AND(R$213&gt;='Mapa de férias'!$G$28,R$213&lt;='Mapa de férias'!$H$28),AND(R$213&gt;='Mapa de férias'!$I$28,R$213&lt;='Mapa de férias'!$J$28))),"F",""))</f>
        <v/>
      </c>
      <c r="S233" s="44">
        <f>IF(OR($B233="",S$213=""),"",IF(AND(NETWORKDAYS(S$213,S$213,'Feriados'!$F$7:$F$22)=1,OR(AND(S$213&gt;='Mapa de férias'!$E$28,S$213&lt;='Mapa de férias'!$F$28),AND(S$213&gt;='Mapa de férias'!$G$28,S$213&lt;='Mapa de férias'!$H$28),AND(S$213&gt;='Mapa de férias'!$I$28,S$213&lt;='Mapa de férias'!$J$28))),"F",""))</f>
        <v/>
      </c>
      <c r="T233" s="44">
        <f>IF(OR($B233="",T$213=""),"",IF(AND(NETWORKDAYS(T$213,T$213,'Feriados'!$F$7:$F$22)=1,OR(AND(T$213&gt;='Mapa de férias'!$E$28,T$213&lt;='Mapa de férias'!$F$28),AND(T$213&gt;='Mapa de férias'!$G$28,T$213&lt;='Mapa de férias'!$H$28),AND(T$213&gt;='Mapa de férias'!$I$28,T$213&lt;='Mapa de férias'!$J$28))),"F",""))</f>
        <v/>
      </c>
      <c r="U233" s="44">
        <f>IF(OR($B233="",U$213=""),"",IF(AND(NETWORKDAYS(U$213,U$213,'Feriados'!$F$7:$F$22)=1,OR(AND(U$213&gt;='Mapa de férias'!$E$28,U$213&lt;='Mapa de férias'!$F$28),AND(U$213&gt;='Mapa de férias'!$G$28,U$213&lt;='Mapa de férias'!$H$28),AND(U$213&gt;='Mapa de férias'!$I$28,U$213&lt;='Mapa de férias'!$J$28))),"F",""))</f>
        <v/>
      </c>
      <c r="V233" s="44">
        <f>IF(OR($B233="",V$213=""),"",IF(AND(NETWORKDAYS(V$213,V$213,'Feriados'!$F$7:$F$22)=1,OR(AND(V$213&gt;='Mapa de férias'!$E$28,V$213&lt;='Mapa de férias'!$F$28),AND(V$213&gt;='Mapa de férias'!$G$28,V$213&lt;='Mapa de férias'!$H$28),AND(V$213&gt;='Mapa de férias'!$I$28,V$213&lt;='Mapa de férias'!$J$28))),"F",""))</f>
        <v/>
      </c>
      <c r="W233" s="44">
        <f>IF(OR($B233="",W$213=""),"",IF(AND(NETWORKDAYS(W$213,W$213,'Feriados'!$F$7:$F$22)=1,OR(AND(W$213&gt;='Mapa de férias'!$E$28,W$213&lt;='Mapa de férias'!$F$28),AND(W$213&gt;='Mapa de férias'!$G$28,W$213&lt;='Mapa de férias'!$H$28),AND(W$213&gt;='Mapa de férias'!$I$28,W$213&lt;='Mapa de férias'!$J$28))),"F",""))</f>
        <v/>
      </c>
      <c r="X233" s="44">
        <f>IF(OR($B233="",X$213=""),"",IF(AND(NETWORKDAYS(X$213,X$213,'Feriados'!$F$7:$F$22)=1,OR(AND(X$213&gt;='Mapa de férias'!$E$28,X$213&lt;='Mapa de férias'!$F$28),AND(X$213&gt;='Mapa de férias'!$G$28,X$213&lt;='Mapa de férias'!$H$28),AND(X$213&gt;='Mapa de férias'!$I$28,X$213&lt;='Mapa de férias'!$J$28))),"F",""))</f>
        <v/>
      </c>
      <c r="Y233" s="44">
        <f>IF(OR($B233="",Y$213=""),"",IF(AND(NETWORKDAYS(Y$213,Y$213,'Feriados'!$F$7:$F$22)=1,OR(AND(Y$213&gt;='Mapa de férias'!$E$28,Y$213&lt;='Mapa de férias'!$F$28),AND(Y$213&gt;='Mapa de férias'!$G$28,Y$213&lt;='Mapa de férias'!$H$28),AND(Y$213&gt;='Mapa de férias'!$I$28,Y$213&lt;='Mapa de férias'!$J$28))),"F",""))</f>
        <v/>
      </c>
      <c r="Z233" s="44">
        <f>IF(OR($B233="",Z$213=""),"",IF(AND(NETWORKDAYS(Z$213,Z$213,'Feriados'!$F$7:$F$22)=1,OR(AND(Z$213&gt;='Mapa de férias'!$E$28,Z$213&lt;='Mapa de férias'!$F$28),AND(Z$213&gt;='Mapa de férias'!$G$28,Z$213&lt;='Mapa de férias'!$H$28),AND(Z$213&gt;='Mapa de férias'!$I$28,Z$213&lt;='Mapa de férias'!$J$28))),"F",""))</f>
        <v/>
      </c>
      <c r="AA233" s="44">
        <f>IF(OR($B233="",AA$213=""),"",IF(AND(NETWORKDAYS(AA$213,AA$213,'Feriados'!$F$7:$F$22)=1,OR(AND(AA$213&gt;='Mapa de férias'!$E$28,AA$213&lt;='Mapa de férias'!$F$28),AND(AA$213&gt;='Mapa de férias'!$G$28,AA$213&lt;='Mapa de férias'!$H$28),AND(AA$213&gt;='Mapa de férias'!$I$28,AA$213&lt;='Mapa de férias'!$J$28))),"F",""))</f>
        <v/>
      </c>
      <c r="AB233" s="44">
        <f>IF(OR($B233="",AB$213=""),"",IF(AND(NETWORKDAYS(AB$213,AB$213,'Feriados'!$F$7:$F$22)=1,OR(AND(AB$213&gt;='Mapa de férias'!$E$28,AB$213&lt;='Mapa de férias'!$F$28),AND(AB$213&gt;='Mapa de férias'!$G$28,AB$213&lt;='Mapa de férias'!$H$28),AND(AB$213&gt;='Mapa de férias'!$I$28,AB$213&lt;='Mapa de férias'!$J$28))),"F",""))</f>
        <v/>
      </c>
      <c r="AC233" s="44">
        <f>IF(OR($B233="",AC$213=""),"",IF(AND(NETWORKDAYS(AC$213,AC$213,'Feriados'!$F$7:$F$22)=1,OR(AND(AC$213&gt;='Mapa de férias'!$E$28,AC$213&lt;='Mapa de férias'!$F$28),AND(AC$213&gt;='Mapa de férias'!$G$28,AC$213&lt;='Mapa de férias'!$H$28),AND(AC$213&gt;='Mapa de férias'!$I$28,AC$213&lt;='Mapa de férias'!$J$28))),"F",""))</f>
        <v/>
      </c>
      <c r="AD233" s="44">
        <f>IF(OR($B233="",AD$213=""),"",IF(AND(NETWORKDAYS(AD$213,AD$213,'Feriados'!$F$7:$F$22)=1,OR(AND(AD$213&gt;='Mapa de férias'!$E$28,AD$213&lt;='Mapa de férias'!$F$28),AND(AD$213&gt;='Mapa de férias'!$G$28,AD$213&lt;='Mapa de férias'!$H$28),AND(AD$213&gt;='Mapa de férias'!$I$28,AD$213&lt;='Mapa de férias'!$J$28))),"F",""))</f>
        <v/>
      </c>
      <c r="AE233" s="44">
        <f>IF(OR($B233="",AE$213=""),"",IF(AND(NETWORKDAYS(AE$213,AE$213,'Feriados'!$F$7:$F$22)=1,OR(AND(AE$213&gt;='Mapa de férias'!$E$28,AE$213&lt;='Mapa de férias'!$F$28),AND(AE$213&gt;='Mapa de férias'!$G$28,AE$213&lt;='Mapa de férias'!$H$28),AND(AE$213&gt;='Mapa de férias'!$I$28,AE$213&lt;='Mapa de férias'!$J$28))),"F",""))</f>
        <v/>
      </c>
      <c r="AF233" s="44">
        <f>IF(OR($B233="",AF$213=""),"",IF(AND(NETWORKDAYS(AF$213,AF$213,'Feriados'!$F$7:$F$22)=1,OR(AND(AF$213&gt;='Mapa de férias'!$E$28,AF$213&lt;='Mapa de férias'!$F$28),AND(AF$213&gt;='Mapa de férias'!$G$28,AF$213&lt;='Mapa de férias'!$H$28),AND(AF$213&gt;='Mapa de férias'!$I$28,AF$213&lt;='Mapa de férias'!$J$28))),"F",""))</f>
        <v/>
      </c>
      <c r="AG233" s="44">
        <f>IF(OR($B233="",AG$213=""),"",IF(AND(NETWORKDAYS(AG$213,AG$213,'Feriados'!$F$7:$F$22)=1,OR(AND(AG$213&gt;='Mapa de férias'!$E$28,AG$213&lt;='Mapa de férias'!$F$28),AND(AG$213&gt;='Mapa de férias'!$G$28,AG$213&lt;='Mapa de férias'!$H$28),AND(AG$213&gt;='Mapa de férias'!$I$28,AG$213&lt;='Mapa de férias'!$J$28))),"F",""))</f>
        <v/>
      </c>
      <c r="AH233" s="45">
        <f>IF($B233="","",COUNTIF(C233:AG233,"F"))</f>
        <v/>
      </c>
    </row>
    <row r="234" ht="15" customHeight="1">
      <c r="A234" s="42" t="n">
        <v>20</v>
      </c>
      <c r="B234" s="43">
        <f>IF('Mapa de férias'!$B$29="","",'Mapa de férias'!$B$29)</f>
        <v/>
      </c>
      <c r="C234" s="44">
        <f>IF(OR($B234="",C$213=""),"",IF(AND(NETWORKDAYS(C$213,C$213,'Feriados'!$F$7:$F$22)=1,OR(AND(C$213&gt;='Mapa de férias'!$E$29,C$213&lt;='Mapa de férias'!$F$29),AND(C$213&gt;='Mapa de férias'!$G$29,C$213&lt;='Mapa de férias'!$H$29),AND(C$213&gt;='Mapa de férias'!$I$29,C$213&lt;='Mapa de férias'!$J$29))),"F",""))</f>
        <v/>
      </c>
      <c r="D234" s="44">
        <f>IF(OR($B234="",D$213=""),"",IF(AND(NETWORKDAYS(D$213,D$213,'Feriados'!$F$7:$F$22)=1,OR(AND(D$213&gt;='Mapa de férias'!$E$29,D$213&lt;='Mapa de férias'!$F$29),AND(D$213&gt;='Mapa de férias'!$G$29,D$213&lt;='Mapa de férias'!$H$29),AND(D$213&gt;='Mapa de férias'!$I$29,D$213&lt;='Mapa de férias'!$J$29))),"F",""))</f>
        <v/>
      </c>
      <c r="E234" s="44">
        <f>IF(OR($B234="",E$213=""),"",IF(AND(NETWORKDAYS(E$213,E$213,'Feriados'!$F$7:$F$22)=1,OR(AND(E$213&gt;='Mapa de férias'!$E$29,E$213&lt;='Mapa de férias'!$F$29),AND(E$213&gt;='Mapa de férias'!$G$29,E$213&lt;='Mapa de férias'!$H$29),AND(E$213&gt;='Mapa de férias'!$I$29,E$213&lt;='Mapa de férias'!$J$29))),"F",""))</f>
        <v/>
      </c>
      <c r="F234" s="44">
        <f>IF(OR($B234="",F$213=""),"",IF(AND(NETWORKDAYS(F$213,F$213,'Feriados'!$F$7:$F$22)=1,OR(AND(F$213&gt;='Mapa de férias'!$E$29,F$213&lt;='Mapa de férias'!$F$29),AND(F$213&gt;='Mapa de férias'!$G$29,F$213&lt;='Mapa de férias'!$H$29),AND(F$213&gt;='Mapa de férias'!$I$29,F$213&lt;='Mapa de férias'!$J$29))),"F",""))</f>
        <v/>
      </c>
      <c r="G234" s="44">
        <f>IF(OR($B234="",G$213=""),"",IF(AND(NETWORKDAYS(G$213,G$213,'Feriados'!$F$7:$F$22)=1,OR(AND(G$213&gt;='Mapa de férias'!$E$29,G$213&lt;='Mapa de férias'!$F$29),AND(G$213&gt;='Mapa de férias'!$G$29,G$213&lt;='Mapa de férias'!$H$29),AND(G$213&gt;='Mapa de férias'!$I$29,G$213&lt;='Mapa de férias'!$J$29))),"F",""))</f>
        <v/>
      </c>
      <c r="H234" s="44">
        <f>IF(OR($B234="",H$213=""),"",IF(AND(NETWORKDAYS(H$213,H$213,'Feriados'!$F$7:$F$22)=1,OR(AND(H$213&gt;='Mapa de férias'!$E$29,H$213&lt;='Mapa de férias'!$F$29),AND(H$213&gt;='Mapa de férias'!$G$29,H$213&lt;='Mapa de férias'!$H$29),AND(H$213&gt;='Mapa de férias'!$I$29,H$213&lt;='Mapa de férias'!$J$29))),"F",""))</f>
        <v/>
      </c>
      <c r="I234" s="44">
        <f>IF(OR($B234="",I$213=""),"",IF(AND(NETWORKDAYS(I$213,I$213,'Feriados'!$F$7:$F$22)=1,OR(AND(I$213&gt;='Mapa de férias'!$E$29,I$213&lt;='Mapa de férias'!$F$29),AND(I$213&gt;='Mapa de férias'!$G$29,I$213&lt;='Mapa de férias'!$H$29),AND(I$213&gt;='Mapa de férias'!$I$29,I$213&lt;='Mapa de férias'!$J$29))),"F",""))</f>
        <v/>
      </c>
      <c r="J234" s="44">
        <f>IF(OR($B234="",J$213=""),"",IF(AND(NETWORKDAYS(J$213,J$213,'Feriados'!$F$7:$F$22)=1,OR(AND(J$213&gt;='Mapa de férias'!$E$29,J$213&lt;='Mapa de férias'!$F$29),AND(J$213&gt;='Mapa de férias'!$G$29,J$213&lt;='Mapa de férias'!$H$29),AND(J$213&gt;='Mapa de férias'!$I$29,J$213&lt;='Mapa de férias'!$J$29))),"F",""))</f>
        <v/>
      </c>
      <c r="K234" s="44">
        <f>IF(OR($B234="",K$213=""),"",IF(AND(NETWORKDAYS(K$213,K$213,'Feriados'!$F$7:$F$22)=1,OR(AND(K$213&gt;='Mapa de férias'!$E$29,K$213&lt;='Mapa de férias'!$F$29),AND(K$213&gt;='Mapa de férias'!$G$29,K$213&lt;='Mapa de férias'!$H$29),AND(K$213&gt;='Mapa de férias'!$I$29,K$213&lt;='Mapa de férias'!$J$29))),"F",""))</f>
        <v/>
      </c>
      <c r="L234" s="44">
        <f>IF(OR($B234="",L$213=""),"",IF(AND(NETWORKDAYS(L$213,L$213,'Feriados'!$F$7:$F$22)=1,OR(AND(L$213&gt;='Mapa de férias'!$E$29,L$213&lt;='Mapa de férias'!$F$29),AND(L$213&gt;='Mapa de férias'!$G$29,L$213&lt;='Mapa de férias'!$H$29),AND(L$213&gt;='Mapa de férias'!$I$29,L$213&lt;='Mapa de férias'!$J$29))),"F",""))</f>
        <v/>
      </c>
      <c r="M234" s="44">
        <f>IF(OR($B234="",M$213=""),"",IF(AND(NETWORKDAYS(M$213,M$213,'Feriados'!$F$7:$F$22)=1,OR(AND(M$213&gt;='Mapa de férias'!$E$29,M$213&lt;='Mapa de férias'!$F$29),AND(M$213&gt;='Mapa de férias'!$G$29,M$213&lt;='Mapa de férias'!$H$29),AND(M$213&gt;='Mapa de férias'!$I$29,M$213&lt;='Mapa de férias'!$J$29))),"F",""))</f>
        <v/>
      </c>
      <c r="N234" s="44">
        <f>IF(OR($B234="",N$213=""),"",IF(AND(NETWORKDAYS(N$213,N$213,'Feriados'!$F$7:$F$22)=1,OR(AND(N$213&gt;='Mapa de férias'!$E$29,N$213&lt;='Mapa de férias'!$F$29),AND(N$213&gt;='Mapa de férias'!$G$29,N$213&lt;='Mapa de férias'!$H$29),AND(N$213&gt;='Mapa de férias'!$I$29,N$213&lt;='Mapa de férias'!$J$29))),"F",""))</f>
        <v/>
      </c>
      <c r="O234" s="44">
        <f>IF(OR($B234="",O$213=""),"",IF(AND(NETWORKDAYS(O$213,O$213,'Feriados'!$F$7:$F$22)=1,OR(AND(O$213&gt;='Mapa de férias'!$E$29,O$213&lt;='Mapa de férias'!$F$29),AND(O$213&gt;='Mapa de férias'!$G$29,O$213&lt;='Mapa de férias'!$H$29),AND(O$213&gt;='Mapa de férias'!$I$29,O$213&lt;='Mapa de férias'!$J$29))),"F",""))</f>
        <v/>
      </c>
      <c r="P234" s="44">
        <f>IF(OR($B234="",P$213=""),"",IF(AND(NETWORKDAYS(P$213,P$213,'Feriados'!$F$7:$F$22)=1,OR(AND(P$213&gt;='Mapa de férias'!$E$29,P$213&lt;='Mapa de férias'!$F$29),AND(P$213&gt;='Mapa de férias'!$G$29,P$213&lt;='Mapa de férias'!$H$29),AND(P$213&gt;='Mapa de férias'!$I$29,P$213&lt;='Mapa de férias'!$J$29))),"F",""))</f>
        <v/>
      </c>
      <c r="Q234" s="44">
        <f>IF(OR($B234="",Q$213=""),"",IF(AND(NETWORKDAYS(Q$213,Q$213,'Feriados'!$F$7:$F$22)=1,OR(AND(Q$213&gt;='Mapa de férias'!$E$29,Q$213&lt;='Mapa de férias'!$F$29),AND(Q$213&gt;='Mapa de férias'!$G$29,Q$213&lt;='Mapa de férias'!$H$29),AND(Q$213&gt;='Mapa de férias'!$I$29,Q$213&lt;='Mapa de férias'!$J$29))),"F",""))</f>
        <v/>
      </c>
      <c r="R234" s="44">
        <f>IF(OR($B234="",R$213=""),"",IF(AND(NETWORKDAYS(R$213,R$213,'Feriados'!$F$7:$F$22)=1,OR(AND(R$213&gt;='Mapa de férias'!$E$29,R$213&lt;='Mapa de férias'!$F$29),AND(R$213&gt;='Mapa de férias'!$G$29,R$213&lt;='Mapa de férias'!$H$29),AND(R$213&gt;='Mapa de férias'!$I$29,R$213&lt;='Mapa de férias'!$J$29))),"F",""))</f>
        <v/>
      </c>
      <c r="S234" s="44">
        <f>IF(OR($B234="",S$213=""),"",IF(AND(NETWORKDAYS(S$213,S$213,'Feriados'!$F$7:$F$22)=1,OR(AND(S$213&gt;='Mapa de férias'!$E$29,S$213&lt;='Mapa de férias'!$F$29),AND(S$213&gt;='Mapa de férias'!$G$29,S$213&lt;='Mapa de férias'!$H$29),AND(S$213&gt;='Mapa de férias'!$I$29,S$213&lt;='Mapa de férias'!$J$29))),"F",""))</f>
        <v/>
      </c>
      <c r="T234" s="44">
        <f>IF(OR($B234="",T$213=""),"",IF(AND(NETWORKDAYS(T$213,T$213,'Feriados'!$F$7:$F$22)=1,OR(AND(T$213&gt;='Mapa de férias'!$E$29,T$213&lt;='Mapa de férias'!$F$29),AND(T$213&gt;='Mapa de férias'!$G$29,T$213&lt;='Mapa de férias'!$H$29),AND(T$213&gt;='Mapa de férias'!$I$29,T$213&lt;='Mapa de férias'!$J$29))),"F",""))</f>
        <v/>
      </c>
      <c r="U234" s="44">
        <f>IF(OR($B234="",U$213=""),"",IF(AND(NETWORKDAYS(U$213,U$213,'Feriados'!$F$7:$F$22)=1,OR(AND(U$213&gt;='Mapa de férias'!$E$29,U$213&lt;='Mapa de férias'!$F$29),AND(U$213&gt;='Mapa de férias'!$G$29,U$213&lt;='Mapa de férias'!$H$29),AND(U$213&gt;='Mapa de férias'!$I$29,U$213&lt;='Mapa de férias'!$J$29))),"F",""))</f>
        <v/>
      </c>
      <c r="V234" s="44">
        <f>IF(OR($B234="",V$213=""),"",IF(AND(NETWORKDAYS(V$213,V$213,'Feriados'!$F$7:$F$22)=1,OR(AND(V$213&gt;='Mapa de férias'!$E$29,V$213&lt;='Mapa de férias'!$F$29),AND(V$213&gt;='Mapa de férias'!$G$29,V$213&lt;='Mapa de férias'!$H$29),AND(V$213&gt;='Mapa de férias'!$I$29,V$213&lt;='Mapa de férias'!$J$29))),"F",""))</f>
        <v/>
      </c>
      <c r="W234" s="44">
        <f>IF(OR($B234="",W$213=""),"",IF(AND(NETWORKDAYS(W$213,W$213,'Feriados'!$F$7:$F$22)=1,OR(AND(W$213&gt;='Mapa de férias'!$E$29,W$213&lt;='Mapa de férias'!$F$29),AND(W$213&gt;='Mapa de férias'!$G$29,W$213&lt;='Mapa de férias'!$H$29),AND(W$213&gt;='Mapa de férias'!$I$29,W$213&lt;='Mapa de férias'!$J$29))),"F",""))</f>
        <v/>
      </c>
      <c r="X234" s="44">
        <f>IF(OR($B234="",X$213=""),"",IF(AND(NETWORKDAYS(X$213,X$213,'Feriados'!$F$7:$F$22)=1,OR(AND(X$213&gt;='Mapa de férias'!$E$29,X$213&lt;='Mapa de férias'!$F$29),AND(X$213&gt;='Mapa de férias'!$G$29,X$213&lt;='Mapa de férias'!$H$29),AND(X$213&gt;='Mapa de férias'!$I$29,X$213&lt;='Mapa de férias'!$J$29))),"F",""))</f>
        <v/>
      </c>
      <c r="Y234" s="44">
        <f>IF(OR($B234="",Y$213=""),"",IF(AND(NETWORKDAYS(Y$213,Y$213,'Feriados'!$F$7:$F$22)=1,OR(AND(Y$213&gt;='Mapa de férias'!$E$29,Y$213&lt;='Mapa de férias'!$F$29),AND(Y$213&gt;='Mapa de férias'!$G$29,Y$213&lt;='Mapa de férias'!$H$29),AND(Y$213&gt;='Mapa de férias'!$I$29,Y$213&lt;='Mapa de férias'!$J$29))),"F",""))</f>
        <v/>
      </c>
      <c r="Z234" s="44">
        <f>IF(OR($B234="",Z$213=""),"",IF(AND(NETWORKDAYS(Z$213,Z$213,'Feriados'!$F$7:$F$22)=1,OR(AND(Z$213&gt;='Mapa de férias'!$E$29,Z$213&lt;='Mapa de férias'!$F$29),AND(Z$213&gt;='Mapa de férias'!$G$29,Z$213&lt;='Mapa de férias'!$H$29),AND(Z$213&gt;='Mapa de férias'!$I$29,Z$213&lt;='Mapa de férias'!$J$29))),"F",""))</f>
        <v/>
      </c>
      <c r="AA234" s="44">
        <f>IF(OR($B234="",AA$213=""),"",IF(AND(NETWORKDAYS(AA$213,AA$213,'Feriados'!$F$7:$F$22)=1,OR(AND(AA$213&gt;='Mapa de férias'!$E$29,AA$213&lt;='Mapa de férias'!$F$29),AND(AA$213&gt;='Mapa de férias'!$G$29,AA$213&lt;='Mapa de férias'!$H$29),AND(AA$213&gt;='Mapa de férias'!$I$29,AA$213&lt;='Mapa de férias'!$J$29))),"F",""))</f>
        <v/>
      </c>
      <c r="AB234" s="44">
        <f>IF(OR($B234="",AB$213=""),"",IF(AND(NETWORKDAYS(AB$213,AB$213,'Feriados'!$F$7:$F$22)=1,OR(AND(AB$213&gt;='Mapa de férias'!$E$29,AB$213&lt;='Mapa de férias'!$F$29),AND(AB$213&gt;='Mapa de férias'!$G$29,AB$213&lt;='Mapa de férias'!$H$29),AND(AB$213&gt;='Mapa de férias'!$I$29,AB$213&lt;='Mapa de férias'!$J$29))),"F",""))</f>
        <v/>
      </c>
      <c r="AC234" s="44">
        <f>IF(OR($B234="",AC$213=""),"",IF(AND(NETWORKDAYS(AC$213,AC$213,'Feriados'!$F$7:$F$22)=1,OR(AND(AC$213&gt;='Mapa de férias'!$E$29,AC$213&lt;='Mapa de férias'!$F$29),AND(AC$213&gt;='Mapa de férias'!$G$29,AC$213&lt;='Mapa de férias'!$H$29),AND(AC$213&gt;='Mapa de férias'!$I$29,AC$213&lt;='Mapa de férias'!$J$29))),"F",""))</f>
        <v/>
      </c>
      <c r="AD234" s="44">
        <f>IF(OR($B234="",AD$213=""),"",IF(AND(NETWORKDAYS(AD$213,AD$213,'Feriados'!$F$7:$F$22)=1,OR(AND(AD$213&gt;='Mapa de férias'!$E$29,AD$213&lt;='Mapa de férias'!$F$29),AND(AD$213&gt;='Mapa de férias'!$G$29,AD$213&lt;='Mapa de férias'!$H$29),AND(AD$213&gt;='Mapa de férias'!$I$29,AD$213&lt;='Mapa de férias'!$J$29))),"F",""))</f>
        <v/>
      </c>
      <c r="AE234" s="44">
        <f>IF(OR($B234="",AE$213=""),"",IF(AND(NETWORKDAYS(AE$213,AE$213,'Feriados'!$F$7:$F$22)=1,OR(AND(AE$213&gt;='Mapa de férias'!$E$29,AE$213&lt;='Mapa de férias'!$F$29),AND(AE$213&gt;='Mapa de férias'!$G$29,AE$213&lt;='Mapa de férias'!$H$29),AND(AE$213&gt;='Mapa de férias'!$I$29,AE$213&lt;='Mapa de férias'!$J$29))),"F",""))</f>
        <v/>
      </c>
      <c r="AF234" s="44">
        <f>IF(OR($B234="",AF$213=""),"",IF(AND(NETWORKDAYS(AF$213,AF$213,'Feriados'!$F$7:$F$22)=1,OR(AND(AF$213&gt;='Mapa de férias'!$E$29,AF$213&lt;='Mapa de férias'!$F$29),AND(AF$213&gt;='Mapa de férias'!$G$29,AF$213&lt;='Mapa de férias'!$H$29),AND(AF$213&gt;='Mapa de férias'!$I$29,AF$213&lt;='Mapa de férias'!$J$29))),"F",""))</f>
        <v/>
      </c>
      <c r="AG234" s="44">
        <f>IF(OR($B234="",AG$213=""),"",IF(AND(NETWORKDAYS(AG$213,AG$213,'Feriados'!$F$7:$F$22)=1,OR(AND(AG$213&gt;='Mapa de férias'!$E$29,AG$213&lt;='Mapa de férias'!$F$29),AND(AG$213&gt;='Mapa de férias'!$G$29,AG$213&lt;='Mapa de férias'!$H$29),AND(AG$213&gt;='Mapa de férias'!$I$29,AG$213&lt;='Mapa de férias'!$J$29))),"F",""))</f>
        <v/>
      </c>
      <c r="AH234" s="45">
        <f>IF($B234="","",COUNTIF(C234:AG234,"F"))</f>
        <v/>
      </c>
    </row>
    <row r="235" ht="10" customHeight="1"/>
    <row r="236" ht="17" customHeight="1">
      <c r="A236" s="37">
        <f>DATE('Mapa de férias'!$C$6,11,1)</f>
        <v/>
      </c>
      <c r="C236" s="38">
        <f>IF(1&gt;DAY(DATE('Mapa de férias'!$C$6,11+1,0)),"",DATE('Mapa de férias'!$C$6,11,1))</f>
        <v/>
      </c>
      <c r="D236" s="38">
        <f>IF(2&gt;DAY(DATE('Mapa de férias'!$C$6,11+1,0)),"",DATE('Mapa de férias'!$C$6,11,2))</f>
        <v/>
      </c>
      <c r="E236" s="38">
        <f>IF(3&gt;DAY(DATE('Mapa de férias'!$C$6,11+1,0)),"",DATE('Mapa de férias'!$C$6,11,3))</f>
        <v/>
      </c>
      <c r="F236" s="38">
        <f>IF(4&gt;DAY(DATE('Mapa de férias'!$C$6,11+1,0)),"",DATE('Mapa de férias'!$C$6,11,4))</f>
        <v/>
      </c>
      <c r="G236" s="38">
        <f>IF(5&gt;DAY(DATE('Mapa de férias'!$C$6,11+1,0)),"",DATE('Mapa de férias'!$C$6,11,5))</f>
        <v/>
      </c>
      <c r="H236" s="38">
        <f>IF(6&gt;DAY(DATE('Mapa de férias'!$C$6,11+1,0)),"",DATE('Mapa de férias'!$C$6,11,6))</f>
        <v/>
      </c>
      <c r="I236" s="38">
        <f>IF(7&gt;DAY(DATE('Mapa de férias'!$C$6,11+1,0)),"",DATE('Mapa de férias'!$C$6,11,7))</f>
        <v/>
      </c>
      <c r="J236" s="38">
        <f>IF(8&gt;DAY(DATE('Mapa de férias'!$C$6,11+1,0)),"",DATE('Mapa de férias'!$C$6,11,8))</f>
        <v/>
      </c>
      <c r="K236" s="38">
        <f>IF(9&gt;DAY(DATE('Mapa de férias'!$C$6,11+1,0)),"",DATE('Mapa de férias'!$C$6,11,9))</f>
        <v/>
      </c>
      <c r="L236" s="38">
        <f>IF(10&gt;DAY(DATE('Mapa de férias'!$C$6,11+1,0)),"",DATE('Mapa de férias'!$C$6,11,10))</f>
        <v/>
      </c>
      <c r="M236" s="38">
        <f>IF(11&gt;DAY(DATE('Mapa de férias'!$C$6,11+1,0)),"",DATE('Mapa de férias'!$C$6,11,11))</f>
        <v/>
      </c>
      <c r="N236" s="38">
        <f>IF(12&gt;DAY(DATE('Mapa de férias'!$C$6,11+1,0)),"",DATE('Mapa de férias'!$C$6,11,12))</f>
        <v/>
      </c>
      <c r="O236" s="38">
        <f>IF(13&gt;DAY(DATE('Mapa de férias'!$C$6,11+1,0)),"",DATE('Mapa de férias'!$C$6,11,13))</f>
        <v/>
      </c>
      <c r="P236" s="38">
        <f>IF(14&gt;DAY(DATE('Mapa de férias'!$C$6,11+1,0)),"",DATE('Mapa de férias'!$C$6,11,14))</f>
        <v/>
      </c>
      <c r="Q236" s="38">
        <f>IF(15&gt;DAY(DATE('Mapa de férias'!$C$6,11+1,0)),"",DATE('Mapa de férias'!$C$6,11,15))</f>
        <v/>
      </c>
      <c r="R236" s="38">
        <f>IF(16&gt;DAY(DATE('Mapa de férias'!$C$6,11+1,0)),"",DATE('Mapa de férias'!$C$6,11,16))</f>
        <v/>
      </c>
      <c r="S236" s="38">
        <f>IF(17&gt;DAY(DATE('Mapa de férias'!$C$6,11+1,0)),"",DATE('Mapa de férias'!$C$6,11,17))</f>
        <v/>
      </c>
      <c r="T236" s="38">
        <f>IF(18&gt;DAY(DATE('Mapa de férias'!$C$6,11+1,0)),"",DATE('Mapa de férias'!$C$6,11,18))</f>
        <v/>
      </c>
      <c r="U236" s="38">
        <f>IF(19&gt;DAY(DATE('Mapa de férias'!$C$6,11+1,0)),"",DATE('Mapa de férias'!$C$6,11,19))</f>
        <v/>
      </c>
      <c r="V236" s="38">
        <f>IF(20&gt;DAY(DATE('Mapa de férias'!$C$6,11+1,0)),"",DATE('Mapa de férias'!$C$6,11,20))</f>
        <v/>
      </c>
      <c r="W236" s="38">
        <f>IF(21&gt;DAY(DATE('Mapa de férias'!$C$6,11+1,0)),"",DATE('Mapa de férias'!$C$6,11,21))</f>
        <v/>
      </c>
      <c r="X236" s="38">
        <f>IF(22&gt;DAY(DATE('Mapa de férias'!$C$6,11+1,0)),"",DATE('Mapa de férias'!$C$6,11,22))</f>
        <v/>
      </c>
      <c r="Y236" s="38">
        <f>IF(23&gt;DAY(DATE('Mapa de férias'!$C$6,11+1,0)),"",DATE('Mapa de férias'!$C$6,11,23))</f>
        <v/>
      </c>
      <c r="Z236" s="38">
        <f>IF(24&gt;DAY(DATE('Mapa de férias'!$C$6,11+1,0)),"",DATE('Mapa de férias'!$C$6,11,24))</f>
        <v/>
      </c>
      <c r="AA236" s="38">
        <f>IF(25&gt;DAY(DATE('Mapa de férias'!$C$6,11+1,0)),"",DATE('Mapa de férias'!$C$6,11,25))</f>
        <v/>
      </c>
      <c r="AB236" s="38">
        <f>IF(26&gt;DAY(DATE('Mapa de férias'!$C$6,11+1,0)),"",DATE('Mapa de férias'!$C$6,11,26))</f>
        <v/>
      </c>
      <c r="AC236" s="38">
        <f>IF(27&gt;DAY(DATE('Mapa de férias'!$C$6,11+1,0)),"",DATE('Mapa de férias'!$C$6,11,27))</f>
        <v/>
      </c>
      <c r="AD236" s="38">
        <f>IF(28&gt;DAY(DATE('Mapa de férias'!$C$6,11+1,0)),"",DATE('Mapa de férias'!$C$6,11,28))</f>
        <v/>
      </c>
      <c r="AE236" s="38">
        <f>IF(29&gt;DAY(DATE('Mapa de férias'!$C$6,11+1,0)),"",DATE('Mapa de férias'!$C$6,11,29))</f>
        <v/>
      </c>
      <c r="AF236" s="38">
        <f>IF(30&gt;DAY(DATE('Mapa de férias'!$C$6,11+1,0)),"",DATE('Mapa de férias'!$C$6,11,30))</f>
        <v/>
      </c>
      <c r="AG236" s="38">
        <f>IF(31&gt;DAY(DATE('Mapa de férias'!$C$6,11+1,0)),"",DATE('Mapa de férias'!$C$6,11,31))</f>
        <v/>
      </c>
      <c r="AH236" s="39" t="inlineStr">
        <is>
          <t>Dias</t>
        </is>
      </c>
    </row>
    <row r="237" ht="12" customHeight="1">
      <c r="C237" s="40">
        <f>IF(C236="","",C236)</f>
        <v/>
      </c>
      <c r="D237" s="40">
        <f>IF(D236="","",D236)</f>
        <v/>
      </c>
      <c r="E237" s="40">
        <f>IF(E236="","",E236)</f>
        <v/>
      </c>
      <c r="F237" s="40">
        <f>IF(F236="","",F236)</f>
        <v/>
      </c>
      <c r="G237" s="40">
        <f>IF(G236="","",G236)</f>
        <v/>
      </c>
      <c r="H237" s="40">
        <f>IF(H236="","",H236)</f>
        <v/>
      </c>
      <c r="I237" s="40">
        <f>IF(I236="","",I236)</f>
        <v/>
      </c>
      <c r="J237" s="40">
        <f>IF(J236="","",J236)</f>
        <v/>
      </c>
      <c r="K237" s="40">
        <f>IF(K236="","",K236)</f>
        <v/>
      </c>
      <c r="L237" s="40">
        <f>IF(L236="","",L236)</f>
        <v/>
      </c>
      <c r="M237" s="40">
        <f>IF(M236="","",M236)</f>
        <v/>
      </c>
      <c r="N237" s="40">
        <f>IF(N236="","",N236)</f>
        <v/>
      </c>
      <c r="O237" s="40">
        <f>IF(O236="","",O236)</f>
        <v/>
      </c>
      <c r="P237" s="40">
        <f>IF(P236="","",P236)</f>
        <v/>
      </c>
      <c r="Q237" s="40">
        <f>IF(Q236="","",Q236)</f>
        <v/>
      </c>
      <c r="R237" s="40">
        <f>IF(R236="","",R236)</f>
        <v/>
      </c>
      <c r="S237" s="40">
        <f>IF(S236="","",S236)</f>
        <v/>
      </c>
      <c r="T237" s="40">
        <f>IF(T236="","",T236)</f>
        <v/>
      </c>
      <c r="U237" s="40">
        <f>IF(U236="","",U236)</f>
        <v/>
      </c>
      <c r="V237" s="40">
        <f>IF(V236="","",V236)</f>
        <v/>
      </c>
      <c r="W237" s="40">
        <f>IF(W236="","",W236)</f>
        <v/>
      </c>
      <c r="X237" s="40">
        <f>IF(X236="","",X236)</f>
        <v/>
      </c>
      <c r="Y237" s="40">
        <f>IF(Y236="","",Y236)</f>
        <v/>
      </c>
      <c r="Z237" s="40">
        <f>IF(Z236="","",Z236)</f>
        <v/>
      </c>
      <c r="AA237" s="40">
        <f>IF(AA236="","",AA236)</f>
        <v/>
      </c>
      <c r="AB237" s="40">
        <f>IF(AB236="","",AB236)</f>
        <v/>
      </c>
      <c r="AC237" s="40">
        <f>IF(AC236="","",AC236)</f>
        <v/>
      </c>
      <c r="AD237" s="40">
        <f>IF(AD236="","",AD236)</f>
        <v/>
      </c>
      <c r="AE237" s="40">
        <f>IF(AE236="","",AE236)</f>
        <v/>
      </c>
      <c r="AF237" s="40">
        <f>IF(AF236="","",AF236)</f>
        <v/>
      </c>
      <c r="AG237" s="40">
        <f>IF(AG236="","",AG236)</f>
        <v/>
      </c>
      <c r="AH237" s="41" t="n"/>
    </row>
    <row r="238" ht="15" customHeight="1">
      <c r="A238" s="42" t="n">
        <v>1</v>
      </c>
      <c r="B238" s="43">
        <f>IF('Mapa de férias'!$B$10="","",'Mapa de férias'!$B$10)</f>
        <v/>
      </c>
      <c r="C238" s="44">
        <f>IF(OR($B238="",C$236=""),"",IF(AND(NETWORKDAYS(C$236,C$236,'Feriados'!$F$7:$F$22)=1,OR(AND(C$236&gt;='Mapa de férias'!$E$10,C$236&lt;='Mapa de férias'!$F$10),AND(C$236&gt;='Mapa de férias'!$G$10,C$236&lt;='Mapa de férias'!$H$10),AND(C$236&gt;='Mapa de férias'!$I$10,C$236&lt;='Mapa de férias'!$J$10))),"F",""))</f>
        <v/>
      </c>
      <c r="D238" s="44">
        <f>IF(OR($B238="",D$236=""),"",IF(AND(NETWORKDAYS(D$236,D$236,'Feriados'!$F$7:$F$22)=1,OR(AND(D$236&gt;='Mapa de férias'!$E$10,D$236&lt;='Mapa de férias'!$F$10),AND(D$236&gt;='Mapa de férias'!$G$10,D$236&lt;='Mapa de férias'!$H$10),AND(D$236&gt;='Mapa de férias'!$I$10,D$236&lt;='Mapa de férias'!$J$10))),"F",""))</f>
        <v/>
      </c>
      <c r="E238" s="44">
        <f>IF(OR($B238="",E$236=""),"",IF(AND(NETWORKDAYS(E$236,E$236,'Feriados'!$F$7:$F$22)=1,OR(AND(E$236&gt;='Mapa de férias'!$E$10,E$236&lt;='Mapa de férias'!$F$10),AND(E$236&gt;='Mapa de férias'!$G$10,E$236&lt;='Mapa de férias'!$H$10),AND(E$236&gt;='Mapa de férias'!$I$10,E$236&lt;='Mapa de férias'!$J$10))),"F",""))</f>
        <v/>
      </c>
      <c r="F238" s="44">
        <f>IF(OR($B238="",F$236=""),"",IF(AND(NETWORKDAYS(F$236,F$236,'Feriados'!$F$7:$F$22)=1,OR(AND(F$236&gt;='Mapa de férias'!$E$10,F$236&lt;='Mapa de férias'!$F$10),AND(F$236&gt;='Mapa de férias'!$G$10,F$236&lt;='Mapa de férias'!$H$10),AND(F$236&gt;='Mapa de férias'!$I$10,F$236&lt;='Mapa de férias'!$J$10))),"F",""))</f>
        <v/>
      </c>
      <c r="G238" s="44">
        <f>IF(OR($B238="",G$236=""),"",IF(AND(NETWORKDAYS(G$236,G$236,'Feriados'!$F$7:$F$22)=1,OR(AND(G$236&gt;='Mapa de férias'!$E$10,G$236&lt;='Mapa de férias'!$F$10),AND(G$236&gt;='Mapa de férias'!$G$10,G$236&lt;='Mapa de férias'!$H$10),AND(G$236&gt;='Mapa de férias'!$I$10,G$236&lt;='Mapa de férias'!$J$10))),"F",""))</f>
        <v/>
      </c>
      <c r="H238" s="44">
        <f>IF(OR($B238="",H$236=""),"",IF(AND(NETWORKDAYS(H$236,H$236,'Feriados'!$F$7:$F$22)=1,OR(AND(H$236&gt;='Mapa de férias'!$E$10,H$236&lt;='Mapa de férias'!$F$10),AND(H$236&gt;='Mapa de férias'!$G$10,H$236&lt;='Mapa de férias'!$H$10),AND(H$236&gt;='Mapa de férias'!$I$10,H$236&lt;='Mapa de férias'!$J$10))),"F",""))</f>
        <v/>
      </c>
      <c r="I238" s="44">
        <f>IF(OR($B238="",I$236=""),"",IF(AND(NETWORKDAYS(I$236,I$236,'Feriados'!$F$7:$F$22)=1,OR(AND(I$236&gt;='Mapa de férias'!$E$10,I$236&lt;='Mapa de férias'!$F$10),AND(I$236&gt;='Mapa de férias'!$G$10,I$236&lt;='Mapa de férias'!$H$10),AND(I$236&gt;='Mapa de férias'!$I$10,I$236&lt;='Mapa de férias'!$J$10))),"F",""))</f>
        <v/>
      </c>
      <c r="J238" s="44">
        <f>IF(OR($B238="",J$236=""),"",IF(AND(NETWORKDAYS(J$236,J$236,'Feriados'!$F$7:$F$22)=1,OR(AND(J$236&gt;='Mapa de férias'!$E$10,J$236&lt;='Mapa de férias'!$F$10),AND(J$236&gt;='Mapa de férias'!$G$10,J$236&lt;='Mapa de férias'!$H$10),AND(J$236&gt;='Mapa de férias'!$I$10,J$236&lt;='Mapa de férias'!$J$10))),"F",""))</f>
        <v/>
      </c>
      <c r="K238" s="44">
        <f>IF(OR($B238="",K$236=""),"",IF(AND(NETWORKDAYS(K$236,K$236,'Feriados'!$F$7:$F$22)=1,OR(AND(K$236&gt;='Mapa de férias'!$E$10,K$236&lt;='Mapa de férias'!$F$10),AND(K$236&gt;='Mapa de férias'!$G$10,K$236&lt;='Mapa de férias'!$H$10),AND(K$236&gt;='Mapa de férias'!$I$10,K$236&lt;='Mapa de férias'!$J$10))),"F",""))</f>
        <v/>
      </c>
      <c r="L238" s="44">
        <f>IF(OR($B238="",L$236=""),"",IF(AND(NETWORKDAYS(L$236,L$236,'Feriados'!$F$7:$F$22)=1,OR(AND(L$236&gt;='Mapa de férias'!$E$10,L$236&lt;='Mapa de férias'!$F$10),AND(L$236&gt;='Mapa de férias'!$G$10,L$236&lt;='Mapa de férias'!$H$10),AND(L$236&gt;='Mapa de férias'!$I$10,L$236&lt;='Mapa de férias'!$J$10))),"F",""))</f>
        <v/>
      </c>
      <c r="M238" s="44">
        <f>IF(OR($B238="",M$236=""),"",IF(AND(NETWORKDAYS(M$236,M$236,'Feriados'!$F$7:$F$22)=1,OR(AND(M$236&gt;='Mapa de férias'!$E$10,M$236&lt;='Mapa de férias'!$F$10),AND(M$236&gt;='Mapa de férias'!$G$10,M$236&lt;='Mapa de férias'!$H$10),AND(M$236&gt;='Mapa de férias'!$I$10,M$236&lt;='Mapa de férias'!$J$10))),"F",""))</f>
        <v/>
      </c>
      <c r="N238" s="44">
        <f>IF(OR($B238="",N$236=""),"",IF(AND(NETWORKDAYS(N$236,N$236,'Feriados'!$F$7:$F$22)=1,OR(AND(N$236&gt;='Mapa de férias'!$E$10,N$236&lt;='Mapa de férias'!$F$10),AND(N$236&gt;='Mapa de férias'!$G$10,N$236&lt;='Mapa de férias'!$H$10),AND(N$236&gt;='Mapa de férias'!$I$10,N$236&lt;='Mapa de férias'!$J$10))),"F",""))</f>
        <v/>
      </c>
      <c r="O238" s="44">
        <f>IF(OR($B238="",O$236=""),"",IF(AND(NETWORKDAYS(O$236,O$236,'Feriados'!$F$7:$F$22)=1,OR(AND(O$236&gt;='Mapa de férias'!$E$10,O$236&lt;='Mapa de férias'!$F$10),AND(O$236&gt;='Mapa de férias'!$G$10,O$236&lt;='Mapa de férias'!$H$10),AND(O$236&gt;='Mapa de férias'!$I$10,O$236&lt;='Mapa de férias'!$J$10))),"F",""))</f>
        <v/>
      </c>
      <c r="P238" s="44">
        <f>IF(OR($B238="",P$236=""),"",IF(AND(NETWORKDAYS(P$236,P$236,'Feriados'!$F$7:$F$22)=1,OR(AND(P$236&gt;='Mapa de férias'!$E$10,P$236&lt;='Mapa de férias'!$F$10),AND(P$236&gt;='Mapa de férias'!$G$10,P$236&lt;='Mapa de férias'!$H$10),AND(P$236&gt;='Mapa de férias'!$I$10,P$236&lt;='Mapa de férias'!$J$10))),"F",""))</f>
        <v/>
      </c>
      <c r="Q238" s="44">
        <f>IF(OR($B238="",Q$236=""),"",IF(AND(NETWORKDAYS(Q$236,Q$236,'Feriados'!$F$7:$F$22)=1,OR(AND(Q$236&gt;='Mapa de férias'!$E$10,Q$236&lt;='Mapa de férias'!$F$10),AND(Q$236&gt;='Mapa de férias'!$G$10,Q$236&lt;='Mapa de férias'!$H$10),AND(Q$236&gt;='Mapa de férias'!$I$10,Q$236&lt;='Mapa de férias'!$J$10))),"F",""))</f>
        <v/>
      </c>
      <c r="R238" s="44">
        <f>IF(OR($B238="",R$236=""),"",IF(AND(NETWORKDAYS(R$236,R$236,'Feriados'!$F$7:$F$22)=1,OR(AND(R$236&gt;='Mapa de férias'!$E$10,R$236&lt;='Mapa de férias'!$F$10),AND(R$236&gt;='Mapa de férias'!$G$10,R$236&lt;='Mapa de férias'!$H$10),AND(R$236&gt;='Mapa de férias'!$I$10,R$236&lt;='Mapa de férias'!$J$10))),"F",""))</f>
        <v/>
      </c>
      <c r="S238" s="44">
        <f>IF(OR($B238="",S$236=""),"",IF(AND(NETWORKDAYS(S$236,S$236,'Feriados'!$F$7:$F$22)=1,OR(AND(S$236&gt;='Mapa de férias'!$E$10,S$236&lt;='Mapa de férias'!$F$10),AND(S$236&gt;='Mapa de férias'!$G$10,S$236&lt;='Mapa de férias'!$H$10),AND(S$236&gt;='Mapa de férias'!$I$10,S$236&lt;='Mapa de férias'!$J$10))),"F",""))</f>
        <v/>
      </c>
      <c r="T238" s="44">
        <f>IF(OR($B238="",T$236=""),"",IF(AND(NETWORKDAYS(T$236,T$236,'Feriados'!$F$7:$F$22)=1,OR(AND(T$236&gt;='Mapa de férias'!$E$10,T$236&lt;='Mapa de férias'!$F$10),AND(T$236&gt;='Mapa de férias'!$G$10,T$236&lt;='Mapa de férias'!$H$10),AND(T$236&gt;='Mapa de férias'!$I$10,T$236&lt;='Mapa de férias'!$J$10))),"F",""))</f>
        <v/>
      </c>
      <c r="U238" s="44">
        <f>IF(OR($B238="",U$236=""),"",IF(AND(NETWORKDAYS(U$236,U$236,'Feriados'!$F$7:$F$22)=1,OR(AND(U$236&gt;='Mapa de férias'!$E$10,U$236&lt;='Mapa de férias'!$F$10),AND(U$236&gt;='Mapa de férias'!$G$10,U$236&lt;='Mapa de férias'!$H$10),AND(U$236&gt;='Mapa de férias'!$I$10,U$236&lt;='Mapa de férias'!$J$10))),"F",""))</f>
        <v/>
      </c>
      <c r="V238" s="44">
        <f>IF(OR($B238="",V$236=""),"",IF(AND(NETWORKDAYS(V$236,V$236,'Feriados'!$F$7:$F$22)=1,OR(AND(V$236&gt;='Mapa de férias'!$E$10,V$236&lt;='Mapa de férias'!$F$10),AND(V$236&gt;='Mapa de férias'!$G$10,V$236&lt;='Mapa de férias'!$H$10),AND(V$236&gt;='Mapa de férias'!$I$10,V$236&lt;='Mapa de férias'!$J$10))),"F",""))</f>
        <v/>
      </c>
      <c r="W238" s="44">
        <f>IF(OR($B238="",W$236=""),"",IF(AND(NETWORKDAYS(W$236,W$236,'Feriados'!$F$7:$F$22)=1,OR(AND(W$236&gt;='Mapa de férias'!$E$10,W$236&lt;='Mapa de férias'!$F$10),AND(W$236&gt;='Mapa de férias'!$G$10,W$236&lt;='Mapa de férias'!$H$10),AND(W$236&gt;='Mapa de férias'!$I$10,W$236&lt;='Mapa de férias'!$J$10))),"F",""))</f>
        <v/>
      </c>
      <c r="X238" s="44">
        <f>IF(OR($B238="",X$236=""),"",IF(AND(NETWORKDAYS(X$236,X$236,'Feriados'!$F$7:$F$22)=1,OR(AND(X$236&gt;='Mapa de férias'!$E$10,X$236&lt;='Mapa de férias'!$F$10),AND(X$236&gt;='Mapa de férias'!$G$10,X$236&lt;='Mapa de férias'!$H$10),AND(X$236&gt;='Mapa de férias'!$I$10,X$236&lt;='Mapa de férias'!$J$10))),"F",""))</f>
        <v/>
      </c>
      <c r="Y238" s="44">
        <f>IF(OR($B238="",Y$236=""),"",IF(AND(NETWORKDAYS(Y$236,Y$236,'Feriados'!$F$7:$F$22)=1,OR(AND(Y$236&gt;='Mapa de férias'!$E$10,Y$236&lt;='Mapa de férias'!$F$10),AND(Y$236&gt;='Mapa de férias'!$G$10,Y$236&lt;='Mapa de férias'!$H$10),AND(Y$236&gt;='Mapa de férias'!$I$10,Y$236&lt;='Mapa de férias'!$J$10))),"F",""))</f>
        <v/>
      </c>
      <c r="Z238" s="44">
        <f>IF(OR($B238="",Z$236=""),"",IF(AND(NETWORKDAYS(Z$236,Z$236,'Feriados'!$F$7:$F$22)=1,OR(AND(Z$236&gt;='Mapa de férias'!$E$10,Z$236&lt;='Mapa de férias'!$F$10),AND(Z$236&gt;='Mapa de férias'!$G$10,Z$236&lt;='Mapa de férias'!$H$10),AND(Z$236&gt;='Mapa de férias'!$I$10,Z$236&lt;='Mapa de férias'!$J$10))),"F",""))</f>
        <v/>
      </c>
      <c r="AA238" s="44">
        <f>IF(OR($B238="",AA$236=""),"",IF(AND(NETWORKDAYS(AA$236,AA$236,'Feriados'!$F$7:$F$22)=1,OR(AND(AA$236&gt;='Mapa de férias'!$E$10,AA$236&lt;='Mapa de férias'!$F$10),AND(AA$236&gt;='Mapa de férias'!$G$10,AA$236&lt;='Mapa de férias'!$H$10),AND(AA$236&gt;='Mapa de férias'!$I$10,AA$236&lt;='Mapa de férias'!$J$10))),"F",""))</f>
        <v/>
      </c>
      <c r="AB238" s="44">
        <f>IF(OR($B238="",AB$236=""),"",IF(AND(NETWORKDAYS(AB$236,AB$236,'Feriados'!$F$7:$F$22)=1,OR(AND(AB$236&gt;='Mapa de férias'!$E$10,AB$236&lt;='Mapa de férias'!$F$10),AND(AB$236&gt;='Mapa de férias'!$G$10,AB$236&lt;='Mapa de férias'!$H$10),AND(AB$236&gt;='Mapa de férias'!$I$10,AB$236&lt;='Mapa de férias'!$J$10))),"F",""))</f>
        <v/>
      </c>
      <c r="AC238" s="44">
        <f>IF(OR($B238="",AC$236=""),"",IF(AND(NETWORKDAYS(AC$236,AC$236,'Feriados'!$F$7:$F$22)=1,OR(AND(AC$236&gt;='Mapa de férias'!$E$10,AC$236&lt;='Mapa de férias'!$F$10),AND(AC$236&gt;='Mapa de férias'!$G$10,AC$236&lt;='Mapa de férias'!$H$10),AND(AC$236&gt;='Mapa de férias'!$I$10,AC$236&lt;='Mapa de férias'!$J$10))),"F",""))</f>
        <v/>
      </c>
      <c r="AD238" s="44">
        <f>IF(OR($B238="",AD$236=""),"",IF(AND(NETWORKDAYS(AD$236,AD$236,'Feriados'!$F$7:$F$22)=1,OR(AND(AD$236&gt;='Mapa de férias'!$E$10,AD$236&lt;='Mapa de férias'!$F$10),AND(AD$236&gt;='Mapa de férias'!$G$10,AD$236&lt;='Mapa de férias'!$H$10),AND(AD$236&gt;='Mapa de férias'!$I$10,AD$236&lt;='Mapa de férias'!$J$10))),"F",""))</f>
        <v/>
      </c>
      <c r="AE238" s="44">
        <f>IF(OR($B238="",AE$236=""),"",IF(AND(NETWORKDAYS(AE$236,AE$236,'Feriados'!$F$7:$F$22)=1,OR(AND(AE$236&gt;='Mapa de férias'!$E$10,AE$236&lt;='Mapa de férias'!$F$10),AND(AE$236&gt;='Mapa de férias'!$G$10,AE$236&lt;='Mapa de férias'!$H$10),AND(AE$236&gt;='Mapa de férias'!$I$10,AE$236&lt;='Mapa de férias'!$J$10))),"F",""))</f>
        <v/>
      </c>
      <c r="AF238" s="44">
        <f>IF(OR($B238="",AF$236=""),"",IF(AND(NETWORKDAYS(AF$236,AF$236,'Feriados'!$F$7:$F$22)=1,OR(AND(AF$236&gt;='Mapa de férias'!$E$10,AF$236&lt;='Mapa de férias'!$F$10),AND(AF$236&gt;='Mapa de férias'!$G$10,AF$236&lt;='Mapa de férias'!$H$10),AND(AF$236&gt;='Mapa de férias'!$I$10,AF$236&lt;='Mapa de férias'!$J$10))),"F",""))</f>
        <v/>
      </c>
      <c r="AG238" s="44">
        <f>IF(OR($B238="",AG$236=""),"",IF(AND(NETWORKDAYS(AG$236,AG$236,'Feriados'!$F$7:$F$22)=1,OR(AND(AG$236&gt;='Mapa de férias'!$E$10,AG$236&lt;='Mapa de férias'!$F$10),AND(AG$236&gt;='Mapa de férias'!$G$10,AG$236&lt;='Mapa de férias'!$H$10),AND(AG$236&gt;='Mapa de férias'!$I$10,AG$236&lt;='Mapa de férias'!$J$10))),"F",""))</f>
        <v/>
      </c>
      <c r="AH238" s="45">
        <f>IF($B238="","",COUNTIF(C238:AG238,"F"))</f>
        <v/>
      </c>
    </row>
    <row r="239" ht="15" customHeight="1">
      <c r="A239" s="42" t="n">
        <v>2</v>
      </c>
      <c r="B239" s="43">
        <f>IF('Mapa de férias'!$B$11="","",'Mapa de férias'!$B$11)</f>
        <v/>
      </c>
      <c r="C239" s="44">
        <f>IF(OR($B239="",C$236=""),"",IF(AND(NETWORKDAYS(C$236,C$236,'Feriados'!$F$7:$F$22)=1,OR(AND(C$236&gt;='Mapa de férias'!$E$11,C$236&lt;='Mapa de férias'!$F$11),AND(C$236&gt;='Mapa de férias'!$G$11,C$236&lt;='Mapa de férias'!$H$11),AND(C$236&gt;='Mapa de férias'!$I$11,C$236&lt;='Mapa de férias'!$J$11))),"F",""))</f>
        <v/>
      </c>
      <c r="D239" s="44">
        <f>IF(OR($B239="",D$236=""),"",IF(AND(NETWORKDAYS(D$236,D$236,'Feriados'!$F$7:$F$22)=1,OR(AND(D$236&gt;='Mapa de férias'!$E$11,D$236&lt;='Mapa de férias'!$F$11),AND(D$236&gt;='Mapa de férias'!$G$11,D$236&lt;='Mapa de férias'!$H$11),AND(D$236&gt;='Mapa de férias'!$I$11,D$236&lt;='Mapa de férias'!$J$11))),"F",""))</f>
        <v/>
      </c>
      <c r="E239" s="44">
        <f>IF(OR($B239="",E$236=""),"",IF(AND(NETWORKDAYS(E$236,E$236,'Feriados'!$F$7:$F$22)=1,OR(AND(E$236&gt;='Mapa de férias'!$E$11,E$236&lt;='Mapa de férias'!$F$11),AND(E$236&gt;='Mapa de férias'!$G$11,E$236&lt;='Mapa de férias'!$H$11),AND(E$236&gt;='Mapa de férias'!$I$11,E$236&lt;='Mapa de férias'!$J$11))),"F",""))</f>
        <v/>
      </c>
      <c r="F239" s="44">
        <f>IF(OR($B239="",F$236=""),"",IF(AND(NETWORKDAYS(F$236,F$236,'Feriados'!$F$7:$F$22)=1,OR(AND(F$236&gt;='Mapa de férias'!$E$11,F$236&lt;='Mapa de férias'!$F$11),AND(F$236&gt;='Mapa de férias'!$G$11,F$236&lt;='Mapa de férias'!$H$11),AND(F$236&gt;='Mapa de férias'!$I$11,F$236&lt;='Mapa de férias'!$J$11))),"F",""))</f>
        <v/>
      </c>
      <c r="G239" s="44">
        <f>IF(OR($B239="",G$236=""),"",IF(AND(NETWORKDAYS(G$236,G$236,'Feriados'!$F$7:$F$22)=1,OR(AND(G$236&gt;='Mapa de férias'!$E$11,G$236&lt;='Mapa de férias'!$F$11),AND(G$236&gt;='Mapa de férias'!$G$11,G$236&lt;='Mapa de férias'!$H$11),AND(G$236&gt;='Mapa de férias'!$I$11,G$236&lt;='Mapa de férias'!$J$11))),"F",""))</f>
        <v/>
      </c>
      <c r="H239" s="44">
        <f>IF(OR($B239="",H$236=""),"",IF(AND(NETWORKDAYS(H$236,H$236,'Feriados'!$F$7:$F$22)=1,OR(AND(H$236&gt;='Mapa de férias'!$E$11,H$236&lt;='Mapa de férias'!$F$11),AND(H$236&gt;='Mapa de férias'!$G$11,H$236&lt;='Mapa de férias'!$H$11),AND(H$236&gt;='Mapa de férias'!$I$11,H$236&lt;='Mapa de férias'!$J$11))),"F",""))</f>
        <v/>
      </c>
      <c r="I239" s="44">
        <f>IF(OR($B239="",I$236=""),"",IF(AND(NETWORKDAYS(I$236,I$236,'Feriados'!$F$7:$F$22)=1,OR(AND(I$236&gt;='Mapa de férias'!$E$11,I$236&lt;='Mapa de férias'!$F$11),AND(I$236&gt;='Mapa de férias'!$G$11,I$236&lt;='Mapa de férias'!$H$11),AND(I$236&gt;='Mapa de férias'!$I$11,I$236&lt;='Mapa de férias'!$J$11))),"F",""))</f>
        <v/>
      </c>
      <c r="J239" s="44">
        <f>IF(OR($B239="",J$236=""),"",IF(AND(NETWORKDAYS(J$236,J$236,'Feriados'!$F$7:$F$22)=1,OR(AND(J$236&gt;='Mapa de férias'!$E$11,J$236&lt;='Mapa de férias'!$F$11),AND(J$236&gt;='Mapa de férias'!$G$11,J$236&lt;='Mapa de férias'!$H$11),AND(J$236&gt;='Mapa de férias'!$I$11,J$236&lt;='Mapa de férias'!$J$11))),"F",""))</f>
        <v/>
      </c>
      <c r="K239" s="44">
        <f>IF(OR($B239="",K$236=""),"",IF(AND(NETWORKDAYS(K$236,K$236,'Feriados'!$F$7:$F$22)=1,OR(AND(K$236&gt;='Mapa de férias'!$E$11,K$236&lt;='Mapa de férias'!$F$11),AND(K$236&gt;='Mapa de férias'!$G$11,K$236&lt;='Mapa de férias'!$H$11),AND(K$236&gt;='Mapa de férias'!$I$11,K$236&lt;='Mapa de férias'!$J$11))),"F",""))</f>
        <v/>
      </c>
      <c r="L239" s="44">
        <f>IF(OR($B239="",L$236=""),"",IF(AND(NETWORKDAYS(L$236,L$236,'Feriados'!$F$7:$F$22)=1,OR(AND(L$236&gt;='Mapa de férias'!$E$11,L$236&lt;='Mapa de férias'!$F$11),AND(L$236&gt;='Mapa de férias'!$G$11,L$236&lt;='Mapa de férias'!$H$11),AND(L$236&gt;='Mapa de férias'!$I$11,L$236&lt;='Mapa de férias'!$J$11))),"F",""))</f>
        <v/>
      </c>
      <c r="M239" s="44">
        <f>IF(OR($B239="",M$236=""),"",IF(AND(NETWORKDAYS(M$236,M$236,'Feriados'!$F$7:$F$22)=1,OR(AND(M$236&gt;='Mapa de férias'!$E$11,M$236&lt;='Mapa de férias'!$F$11),AND(M$236&gt;='Mapa de férias'!$G$11,M$236&lt;='Mapa de férias'!$H$11),AND(M$236&gt;='Mapa de férias'!$I$11,M$236&lt;='Mapa de férias'!$J$11))),"F",""))</f>
        <v/>
      </c>
      <c r="N239" s="44">
        <f>IF(OR($B239="",N$236=""),"",IF(AND(NETWORKDAYS(N$236,N$236,'Feriados'!$F$7:$F$22)=1,OR(AND(N$236&gt;='Mapa de férias'!$E$11,N$236&lt;='Mapa de férias'!$F$11),AND(N$236&gt;='Mapa de férias'!$G$11,N$236&lt;='Mapa de férias'!$H$11),AND(N$236&gt;='Mapa de férias'!$I$11,N$236&lt;='Mapa de férias'!$J$11))),"F",""))</f>
        <v/>
      </c>
      <c r="O239" s="44">
        <f>IF(OR($B239="",O$236=""),"",IF(AND(NETWORKDAYS(O$236,O$236,'Feriados'!$F$7:$F$22)=1,OR(AND(O$236&gt;='Mapa de férias'!$E$11,O$236&lt;='Mapa de férias'!$F$11),AND(O$236&gt;='Mapa de férias'!$G$11,O$236&lt;='Mapa de férias'!$H$11),AND(O$236&gt;='Mapa de férias'!$I$11,O$236&lt;='Mapa de férias'!$J$11))),"F",""))</f>
        <v/>
      </c>
      <c r="P239" s="44">
        <f>IF(OR($B239="",P$236=""),"",IF(AND(NETWORKDAYS(P$236,P$236,'Feriados'!$F$7:$F$22)=1,OR(AND(P$236&gt;='Mapa de férias'!$E$11,P$236&lt;='Mapa de férias'!$F$11),AND(P$236&gt;='Mapa de férias'!$G$11,P$236&lt;='Mapa de férias'!$H$11),AND(P$236&gt;='Mapa de férias'!$I$11,P$236&lt;='Mapa de férias'!$J$11))),"F",""))</f>
        <v/>
      </c>
      <c r="Q239" s="44">
        <f>IF(OR($B239="",Q$236=""),"",IF(AND(NETWORKDAYS(Q$236,Q$236,'Feriados'!$F$7:$F$22)=1,OR(AND(Q$236&gt;='Mapa de férias'!$E$11,Q$236&lt;='Mapa de férias'!$F$11),AND(Q$236&gt;='Mapa de férias'!$G$11,Q$236&lt;='Mapa de férias'!$H$11),AND(Q$236&gt;='Mapa de férias'!$I$11,Q$236&lt;='Mapa de férias'!$J$11))),"F",""))</f>
        <v/>
      </c>
      <c r="R239" s="44">
        <f>IF(OR($B239="",R$236=""),"",IF(AND(NETWORKDAYS(R$236,R$236,'Feriados'!$F$7:$F$22)=1,OR(AND(R$236&gt;='Mapa de férias'!$E$11,R$236&lt;='Mapa de férias'!$F$11),AND(R$236&gt;='Mapa de férias'!$G$11,R$236&lt;='Mapa de férias'!$H$11),AND(R$236&gt;='Mapa de férias'!$I$11,R$236&lt;='Mapa de férias'!$J$11))),"F",""))</f>
        <v/>
      </c>
      <c r="S239" s="44">
        <f>IF(OR($B239="",S$236=""),"",IF(AND(NETWORKDAYS(S$236,S$236,'Feriados'!$F$7:$F$22)=1,OR(AND(S$236&gt;='Mapa de férias'!$E$11,S$236&lt;='Mapa de férias'!$F$11),AND(S$236&gt;='Mapa de férias'!$G$11,S$236&lt;='Mapa de férias'!$H$11),AND(S$236&gt;='Mapa de férias'!$I$11,S$236&lt;='Mapa de férias'!$J$11))),"F",""))</f>
        <v/>
      </c>
      <c r="T239" s="44">
        <f>IF(OR($B239="",T$236=""),"",IF(AND(NETWORKDAYS(T$236,T$236,'Feriados'!$F$7:$F$22)=1,OR(AND(T$236&gt;='Mapa de férias'!$E$11,T$236&lt;='Mapa de férias'!$F$11),AND(T$236&gt;='Mapa de férias'!$G$11,T$236&lt;='Mapa de férias'!$H$11),AND(T$236&gt;='Mapa de férias'!$I$11,T$236&lt;='Mapa de férias'!$J$11))),"F",""))</f>
        <v/>
      </c>
      <c r="U239" s="44">
        <f>IF(OR($B239="",U$236=""),"",IF(AND(NETWORKDAYS(U$236,U$236,'Feriados'!$F$7:$F$22)=1,OR(AND(U$236&gt;='Mapa de férias'!$E$11,U$236&lt;='Mapa de férias'!$F$11),AND(U$236&gt;='Mapa de férias'!$G$11,U$236&lt;='Mapa de férias'!$H$11),AND(U$236&gt;='Mapa de férias'!$I$11,U$236&lt;='Mapa de férias'!$J$11))),"F",""))</f>
        <v/>
      </c>
      <c r="V239" s="44">
        <f>IF(OR($B239="",V$236=""),"",IF(AND(NETWORKDAYS(V$236,V$236,'Feriados'!$F$7:$F$22)=1,OR(AND(V$236&gt;='Mapa de férias'!$E$11,V$236&lt;='Mapa de férias'!$F$11),AND(V$236&gt;='Mapa de férias'!$G$11,V$236&lt;='Mapa de férias'!$H$11),AND(V$236&gt;='Mapa de férias'!$I$11,V$236&lt;='Mapa de férias'!$J$11))),"F",""))</f>
        <v/>
      </c>
      <c r="W239" s="44">
        <f>IF(OR($B239="",W$236=""),"",IF(AND(NETWORKDAYS(W$236,W$236,'Feriados'!$F$7:$F$22)=1,OR(AND(W$236&gt;='Mapa de férias'!$E$11,W$236&lt;='Mapa de férias'!$F$11),AND(W$236&gt;='Mapa de férias'!$G$11,W$236&lt;='Mapa de férias'!$H$11),AND(W$236&gt;='Mapa de férias'!$I$11,W$236&lt;='Mapa de férias'!$J$11))),"F",""))</f>
        <v/>
      </c>
      <c r="X239" s="44">
        <f>IF(OR($B239="",X$236=""),"",IF(AND(NETWORKDAYS(X$236,X$236,'Feriados'!$F$7:$F$22)=1,OR(AND(X$236&gt;='Mapa de férias'!$E$11,X$236&lt;='Mapa de férias'!$F$11),AND(X$236&gt;='Mapa de férias'!$G$11,X$236&lt;='Mapa de férias'!$H$11),AND(X$236&gt;='Mapa de férias'!$I$11,X$236&lt;='Mapa de férias'!$J$11))),"F",""))</f>
        <v/>
      </c>
      <c r="Y239" s="44">
        <f>IF(OR($B239="",Y$236=""),"",IF(AND(NETWORKDAYS(Y$236,Y$236,'Feriados'!$F$7:$F$22)=1,OR(AND(Y$236&gt;='Mapa de férias'!$E$11,Y$236&lt;='Mapa de férias'!$F$11),AND(Y$236&gt;='Mapa de férias'!$G$11,Y$236&lt;='Mapa de férias'!$H$11),AND(Y$236&gt;='Mapa de férias'!$I$11,Y$236&lt;='Mapa de férias'!$J$11))),"F",""))</f>
        <v/>
      </c>
      <c r="Z239" s="44">
        <f>IF(OR($B239="",Z$236=""),"",IF(AND(NETWORKDAYS(Z$236,Z$236,'Feriados'!$F$7:$F$22)=1,OR(AND(Z$236&gt;='Mapa de férias'!$E$11,Z$236&lt;='Mapa de férias'!$F$11),AND(Z$236&gt;='Mapa de férias'!$G$11,Z$236&lt;='Mapa de férias'!$H$11),AND(Z$236&gt;='Mapa de férias'!$I$11,Z$236&lt;='Mapa de férias'!$J$11))),"F",""))</f>
        <v/>
      </c>
      <c r="AA239" s="44">
        <f>IF(OR($B239="",AA$236=""),"",IF(AND(NETWORKDAYS(AA$236,AA$236,'Feriados'!$F$7:$F$22)=1,OR(AND(AA$236&gt;='Mapa de férias'!$E$11,AA$236&lt;='Mapa de férias'!$F$11),AND(AA$236&gt;='Mapa de férias'!$G$11,AA$236&lt;='Mapa de férias'!$H$11),AND(AA$236&gt;='Mapa de férias'!$I$11,AA$236&lt;='Mapa de férias'!$J$11))),"F",""))</f>
        <v/>
      </c>
      <c r="AB239" s="44">
        <f>IF(OR($B239="",AB$236=""),"",IF(AND(NETWORKDAYS(AB$236,AB$236,'Feriados'!$F$7:$F$22)=1,OR(AND(AB$236&gt;='Mapa de férias'!$E$11,AB$236&lt;='Mapa de férias'!$F$11),AND(AB$236&gt;='Mapa de férias'!$G$11,AB$236&lt;='Mapa de férias'!$H$11),AND(AB$236&gt;='Mapa de férias'!$I$11,AB$236&lt;='Mapa de férias'!$J$11))),"F",""))</f>
        <v/>
      </c>
      <c r="AC239" s="44">
        <f>IF(OR($B239="",AC$236=""),"",IF(AND(NETWORKDAYS(AC$236,AC$236,'Feriados'!$F$7:$F$22)=1,OR(AND(AC$236&gt;='Mapa de férias'!$E$11,AC$236&lt;='Mapa de férias'!$F$11),AND(AC$236&gt;='Mapa de férias'!$G$11,AC$236&lt;='Mapa de férias'!$H$11),AND(AC$236&gt;='Mapa de férias'!$I$11,AC$236&lt;='Mapa de férias'!$J$11))),"F",""))</f>
        <v/>
      </c>
      <c r="AD239" s="44">
        <f>IF(OR($B239="",AD$236=""),"",IF(AND(NETWORKDAYS(AD$236,AD$236,'Feriados'!$F$7:$F$22)=1,OR(AND(AD$236&gt;='Mapa de férias'!$E$11,AD$236&lt;='Mapa de férias'!$F$11),AND(AD$236&gt;='Mapa de férias'!$G$11,AD$236&lt;='Mapa de férias'!$H$11),AND(AD$236&gt;='Mapa de férias'!$I$11,AD$236&lt;='Mapa de férias'!$J$11))),"F",""))</f>
        <v/>
      </c>
      <c r="AE239" s="44">
        <f>IF(OR($B239="",AE$236=""),"",IF(AND(NETWORKDAYS(AE$236,AE$236,'Feriados'!$F$7:$F$22)=1,OR(AND(AE$236&gt;='Mapa de férias'!$E$11,AE$236&lt;='Mapa de férias'!$F$11),AND(AE$236&gt;='Mapa de férias'!$G$11,AE$236&lt;='Mapa de férias'!$H$11),AND(AE$236&gt;='Mapa de férias'!$I$11,AE$236&lt;='Mapa de férias'!$J$11))),"F",""))</f>
        <v/>
      </c>
      <c r="AF239" s="44">
        <f>IF(OR($B239="",AF$236=""),"",IF(AND(NETWORKDAYS(AF$236,AF$236,'Feriados'!$F$7:$F$22)=1,OR(AND(AF$236&gt;='Mapa de férias'!$E$11,AF$236&lt;='Mapa de férias'!$F$11),AND(AF$236&gt;='Mapa de férias'!$G$11,AF$236&lt;='Mapa de férias'!$H$11),AND(AF$236&gt;='Mapa de férias'!$I$11,AF$236&lt;='Mapa de férias'!$J$11))),"F",""))</f>
        <v/>
      </c>
      <c r="AG239" s="44">
        <f>IF(OR($B239="",AG$236=""),"",IF(AND(NETWORKDAYS(AG$236,AG$236,'Feriados'!$F$7:$F$22)=1,OR(AND(AG$236&gt;='Mapa de férias'!$E$11,AG$236&lt;='Mapa de férias'!$F$11),AND(AG$236&gt;='Mapa de férias'!$G$11,AG$236&lt;='Mapa de férias'!$H$11),AND(AG$236&gt;='Mapa de férias'!$I$11,AG$236&lt;='Mapa de férias'!$J$11))),"F",""))</f>
        <v/>
      </c>
      <c r="AH239" s="45">
        <f>IF($B239="","",COUNTIF(C239:AG239,"F"))</f>
        <v/>
      </c>
    </row>
    <row r="240" ht="15" customHeight="1">
      <c r="A240" s="42" t="n">
        <v>3</v>
      </c>
      <c r="B240" s="43">
        <f>IF('Mapa de férias'!$B$12="","",'Mapa de férias'!$B$12)</f>
        <v/>
      </c>
      <c r="C240" s="44">
        <f>IF(OR($B240="",C$236=""),"",IF(AND(NETWORKDAYS(C$236,C$236,'Feriados'!$F$7:$F$22)=1,OR(AND(C$236&gt;='Mapa de férias'!$E$12,C$236&lt;='Mapa de férias'!$F$12),AND(C$236&gt;='Mapa de férias'!$G$12,C$236&lt;='Mapa de férias'!$H$12),AND(C$236&gt;='Mapa de férias'!$I$12,C$236&lt;='Mapa de férias'!$J$12))),"F",""))</f>
        <v/>
      </c>
      <c r="D240" s="44">
        <f>IF(OR($B240="",D$236=""),"",IF(AND(NETWORKDAYS(D$236,D$236,'Feriados'!$F$7:$F$22)=1,OR(AND(D$236&gt;='Mapa de férias'!$E$12,D$236&lt;='Mapa de férias'!$F$12),AND(D$236&gt;='Mapa de férias'!$G$12,D$236&lt;='Mapa de férias'!$H$12),AND(D$236&gt;='Mapa de férias'!$I$12,D$236&lt;='Mapa de férias'!$J$12))),"F",""))</f>
        <v/>
      </c>
      <c r="E240" s="44">
        <f>IF(OR($B240="",E$236=""),"",IF(AND(NETWORKDAYS(E$236,E$236,'Feriados'!$F$7:$F$22)=1,OR(AND(E$236&gt;='Mapa de férias'!$E$12,E$236&lt;='Mapa de férias'!$F$12),AND(E$236&gt;='Mapa de férias'!$G$12,E$236&lt;='Mapa de férias'!$H$12),AND(E$236&gt;='Mapa de férias'!$I$12,E$236&lt;='Mapa de férias'!$J$12))),"F",""))</f>
        <v/>
      </c>
      <c r="F240" s="44">
        <f>IF(OR($B240="",F$236=""),"",IF(AND(NETWORKDAYS(F$236,F$236,'Feriados'!$F$7:$F$22)=1,OR(AND(F$236&gt;='Mapa de férias'!$E$12,F$236&lt;='Mapa de férias'!$F$12),AND(F$236&gt;='Mapa de férias'!$G$12,F$236&lt;='Mapa de férias'!$H$12),AND(F$236&gt;='Mapa de férias'!$I$12,F$236&lt;='Mapa de férias'!$J$12))),"F",""))</f>
        <v/>
      </c>
      <c r="G240" s="44">
        <f>IF(OR($B240="",G$236=""),"",IF(AND(NETWORKDAYS(G$236,G$236,'Feriados'!$F$7:$F$22)=1,OR(AND(G$236&gt;='Mapa de férias'!$E$12,G$236&lt;='Mapa de férias'!$F$12),AND(G$236&gt;='Mapa de férias'!$G$12,G$236&lt;='Mapa de férias'!$H$12),AND(G$236&gt;='Mapa de férias'!$I$12,G$236&lt;='Mapa de férias'!$J$12))),"F",""))</f>
        <v/>
      </c>
      <c r="H240" s="44">
        <f>IF(OR($B240="",H$236=""),"",IF(AND(NETWORKDAYS(H$236,H$236,'Feriados'!$F$7:$F$22)=1,OR(AND(H$236&gt;='Mapa de férias'!$E$12,H$236&lt;='Mapa de férias'!$F$12),AND(H$236&gt;='Mapa de férias'!$G$12,H$236&lt;='Mapa de férias'!$H$12),AND(H$236&gt;='Mapa de férias'!$I$12,H$236&lt;='Mapa de férias'!$J$12))),"F",""))</f>
        <v/>
      </c>
      <c r="I240" s="44">
        <f>IF(OR($B240="",I$236=""),"",IF(AND(NETWORKDAYS(I$236,I$236,'Feriados'!$F$7:$F$22)=1,OR(AND(I$236&gt;='Mapa de férias'!$E$12,I$236&lt;='Mapa de férias'!$F$12),AND(I$236&gt;='Mapa de férias'!$G$12,I$236&lt;='Mapa de férias'!$H$12),AND(I$236&gt;='Mapa de férias'!$I$12,I$236&lt;='Mapa de férias'!$J$12))),"F",""))</f>
        <v/>
      </c>
      <c r="J240" s="44">
        <f>IF(OR($B240="",J$236=""),"",IF(AND(NETWORKDAYS(J$236,J$236,'Feriados'!$F$7:$F$22)=1,OR(AND(J$236&gt;='Mapa de férias'!$E$12,J$236&lt;='Mapa de férias'!$F$12),AND(J$236&gt;='Mapa de férias'!$G$12,J$236&lt;='Mapa de férias'!$H$12),AND(J$236&gt;='Mapa de férias'!$I$12,J$236&lt;='Mapa de férias'!$J$12))),"F",""))</f>
        <v/>
      </c>
      <c r="K240" s="44">
        <f>IF(OR($B240="",K$236=""),"",IF(AND(NETWORKDAYS(K$236,K$236,'Feriados'!$F$7:$F$22)=1,OR(AND(K$236&gt;='Mapa de férias'!$E$12,K$236&lt;='Mapa de férias'!$F$12),AND(K$236&gt;='Mapa de férias'!$G$12,K$236&lt;='Mapa de férias'!$H$12),AND(K$236&gt;='Mapa de férias'!$I$12,K$236&lt;='Mapa de férias'!$J$12))),"F",""))</f>
        <v/>
      </c>
      <c r="L240" s="44">
        <f>IF(OR($B240="",L$236=""),"",IF(AND(NETWORKDAYS(L$236,L$236,'Feriados'!$F$7:$F$22)=1,OR(AND(L$236&gt;='Mapa de férias'!$E$12,L$236&lt;='Mapa de férias'!$F$12),AND(L$236&gt;='Mapa de férias'!$G$12,L$236&lt;='Mapa de férias'!$H$12),AND(L$236&gt;='Mapa de férias'!$I$12,L$236&lt;='Mapa de férias'!$J$12))),"F",""))</f>
        <v/>
      </c>
      <c r="M240" s="44">
        <f>IF(OR($B240="",M$236=""),"",IF(AND(NETWORKDAYS(M$236,M$236,'Feriados'!$F$7:$F$22)=1,OR(AND(M$236&gt;='Mapa de férias'!$E$12,M$236&lt;='Mapa de férias'!$F$12),AND(M$236&gt;='Mapa de férias'!$G$12,M$236&lt;='Mapa de férias'!$H$12),AND(M$236&gt;='Mapa de férias'!$I$12,M$236&lt;='Mapa de férias'!$J$12))),"F",""))</f>
        <v/>
      </c>
      <c r="N240" s="44">
        <f>IF(OR($B240="",N$236=""),"",IF(AND(NETWORKDAYS(N$236,N$236,'Feriados'!$F$7:$F$22)=1,OR(AND(N$236&gt;='Mapa de férias'!$E$12,N$236&lt;='Mapa de férias'!$F$12),AND(N$236&gt;='Mapa de férias'!$G$12,N$236&lt;='Mapa de férias'!$H$12),AND(N$236&gt;='Mapa de férias'!$I$12,N$236&lt;='Mapa de férias'!$J$12))),"F",""))</f>
        <v/>
      </c>
      <c r="O240" s="44">
        <f>IF(OR($B240="",O$236=""),"",IF(AND(NETWORKDAYS(O$236,O$236,'Feriados'!$F$7:$F$22)=1,OR(AND(O$236&gt;='Mapa de férias'!$E$12,O$236&lt;='Mapa de férias'!$F$12),AND(O$236&gt;='Mapa de férias'!$G$12,O$236&lt;='Mapa de férias'!$H$12),AND(O$236&gt;='Mapa de férias'!$I$12,O$236&lt;='Mapa de férias'!$J$12))),"F",""))</f>
        <v/>
      </c>
      <c r="P240" s="44">
        <f>IF(OR($B240="",P$236=""),"",IF(AND(NETWORKDAYS(P$236,P$236,'Feriados'!$F$7:$F$22)=1,OR(AND(P$236&gt;='Mapa de férias'!$E$12,P$236&lt;='Mapa de férias'!$F$12),AND(P$236&gt;='Mapa de férias'!$G$12,P$236&lt;='Mapa de férias'!$H$12),AND(P$236&gt;='Mapa de férias'!$I$12,P$236&lt;='Mapa de férias'!$J$12))),"F",""))</f>
        <v/>
      </c>
      <c r="Q240" s="44">
        <f>IF(OR($B240="",Q$236=""),"",IF(AND(NETWORKDAYS(Q$236,Q$236,'Feriados'!$F$7:$F$22)=1,OR(AND(Q$236&gt;='Mapa de férias'!$E$12,Q$236&lt;='Mapa de férias'!$F$12),AND(Q$236&gt;='Mapa de férias'!$G$12,Q$236&lt;='Mapa de férias'!$H$12),AND(Q$236&gt;='Mapa de férias'!$I$12,Q$236&lt;='Mapa de férias'!$J$12))),"F",""))</f>
        <v/>
      </c>
      <c r="R240" s="44">
        <f>IF(OR($B240="",R$236=""),"",IF(AND(NETWORKDAYS(R$236,R$236,'Feriados'!$F$7:$F$22)=1,OR(AND(R$236&gt;='Mapa de férias'!$E$12,R$236&lt;='Mapa de férias'!$F$12),AND(R$236&gt;='Mapa de férias'!$G$12,R$236&lt;='Mapa de férias'!$H$12),AND(R$236&gt;='Mapa de férias'!$I$12,R$236&lt;='Mapa de férias'!$J$12))),"F",""))</f>
        <v/>
      </c>
      <c r="S240" s="44">
        <f>IF(OR($B240="",S$236=""),"",IF(AND(NETWORKDAYS(S$236,S$236,'Feriados'!$F$7:$F$22)=1,OR(AND(S$236&gt;='Mapa de férias'!$E$12,S$236&lt;='Mapa de férias'!$F$12),AND(S$236&gt;='Mapa de férias'!$G$12,S$236&lt;='Mapa de férias'!$H$12),AND(S$236&gt;='Mapa de férias'!$I$12,S$236&lt;='Mapa de férias'!$J$12))),"F",""))</f>
        <v/>
      </c>
      <c r="T240" s="44">
        <f>IF(OR($B240="",T$236=""),"",IF(AND(NETWORKDAYS(T$236,T$236,'Feriados'!$F$7:$F$22)=1,OR(AND(T$236&gt;='Mapa de férias'!$E$12,T$236&lt;='Mapa de férias'!$F$12),AND(T$236&gt;='Mapa de férias'!$G$12,T$236&lt;='Mapa de férias'!$H$12),AND(T$236&gt;='Mapa de férias'!$I$12,T$236&lt;='Mapa de férias'!$J$12))),"F",""))</f>
        <v/>
      </c>
      <c r="U240" s="44">
        <f>IF(OR($B240="",U$236=""),"",IF(AND(NETWORKDAYS(U$236,U$236,'Feriados'!$F$7:$F$22)=1,OR(AND(U$236&gt;='Mapa de férias'!$E$12,U$236&lt;='Mapa de férias'!$F$12),AND(U$236&gt;='Mapa de férias'!$G$12,U$236&lt;='Mapa de férias'!$H$12),AND(U$236&gt;='Mapa de férias'!$I$12,U$236&lt;='Mapa de férias'!$J$12))),"F",""))</f>
        <v/>
      </c>
      <c r="V240" s="44">
        <f>IF(OR($B240="",V$236=""),"",IF(AND(NETWORKDAYS(V$236,V$236,'Feriados'!$F$7:$F$22)=1,OR(AND(V$236&gt;='Mapa de férias'!$E$12,V$236&lt;='Mapa de férias'!$F$12),AND(V$236&gt;='Mapa de férias'!$G$12,V$236&lt;='Mapa de férias'!$H$12),AND(V$236&gt;='Mapa de férias'!$I$12,V$236&lt;='Mapa de férias'!$J$12))),"F",""))</f>
        <v/>
      </c>
      <c r="W240" s="44">
        <f>IF(OR($B240="",W$236=""),"",IF(AND(NETWORKDAYS(W$236,W$236,'Feriados'!$F$7:$F$22)=1,OR(AND(W$236&gt;='Mapa de férias'!$E$12,W$236&lt;='Mapa de férias'!$F$12),AND(W$236&gt;='Mapa de férias'!$G$12,W$236&lt;='Mapa de férias'!$H$12),AND(W$236&gt;='Mapa de férias'!$I$12,W$236&lt;='Mapa de férias'!$J$12))),"F",""))</f>
        <v/>
      </c>
      <c r="X240" s="44">
        <f>IF(OR($B240="",X$236=""),"",IF(AND(NETWORKDAYS(X$236,X$236,'Feriados'!$F$7:$F$22)=1,OR(AND(X$236&gt;='Mapa de férias'!$E$12,X$236&lt;='Mapa de férias'!$F$12),AND(X$236&gt;='Mapa de férias'!$G$12,X$236&lt;='Mapa de férias'!$H$12),AND(X$236&gt;='Mapa de férias'!$I$12,X$236&lt;='Mapa de férias'!$J$12))),"F",""))</f>
        <v/>
      </c>
      <c r="Y240" s="44">
        <f>IF(OR($B240="",Y$236=""),"",IF(AND(NETWORKDAYS(Y$236,Y$236,'Feriados'!$F$7:$F$22)=1,OR(AND(Y$236&gt;='Mapa de férias'!$E$12,Y$236&lt;='Mapa de férias'!$F$12),AND(Y$236&gt;='Mapa de férias'!$G$12,Y$236&lt;='Mapa de férias'!$H$12),AND(Y$236&gt;='Mapa de férias'!$I$12,Y$236&lt;='Mapa de férias'!$J$12))),"F",""))</f>
        <v/>
      </c>
      <c r="Z240" s="44">
        <f>IF(OR($B240="",Z$236=""),"",IF(AND(NETWORKDAYS(Z$236,Z$236,'Feriados'!$F$7:$F$22)=1,OR(AND(Z$236&gt;='Mapa de férias'!$E$12,Z$236&lt;='Mapa de férias'!$F$12),AND(Z$236&gt;='Mapa de férias'!$G$12,Z$236&lt;='Mapa de férias'!$H$12),AND(Z$236&gt;='Mapa de férias'!$I$12,Z$236&lt;='Mapa de férias'!$J$12))),"F",""))</f>
        <v/>
      </c>
      <c r="AA240" s="44">
        <f>IF(OR($B240="",AA$236=""),"",IF(AND(NETWORKDAYS(AA$236,AA$236,'Feriados'!$F$7:$F$22)=1,OR(AND(AA$236&gt;='Mapa de férias'!$E$12,AA$236&lt;='Mapa de férias'!$F$12),AND(AA$236&gt;='Mapa de férias'!$G$12,AA$236&lt;='Mapa de férias'!$H$12),AND(AA$236&gt;='Mapa de férias'!$I$12,AA$236&lt;='Mapa de férias'!$J$12))),"F",""))</f>
        <v/>
      </c>
      <c r="AB240" s="44">
        <f>IF(OR($B240="",AB$236=""),"",IF(AND(NETWORKDAYS(AB$236,AB$236,'Feriados'!$F$7:$F$22)=1,OR(AND(AB$236&gt;='Mapa de férias'!$E$12,AB$236&lt;='Mapa de férias'!$F$12),AND(AB$236&gt;='Mapa de férias'!$G$12,AB$236&lt;='Mapa de férias'!$H$12),AND(AB$236&gt;='Mapa de férias'!$I$12,AB$236&lt;='Mapa de férias'!$J$12))),"F",""))</f>
        <v/>
      </c>
      <c r="AC240" s="44">
        <f>IF(OR($B240="",AC$236=""),"",IF(AND(NETWORKDAYS(AC$236,AC$236,'Feriados'!$F$7:$F$22)=1,OR(AND(AC$236&gt;='Mapa de férias'!$E$12,AC$236&lt;='Mapa de férias'!$F$12),AND(AC$236&gt;='Mapa de férias'!$G$12,AC$236&lt;='Mapa de férias'!$H$12),AND(AC$236&gt;='Mapa de férias'!$I$12,AC$236&lt;='Mapa de férias'!$J$12))),"F",""))</f>
        <v/>
      </c>
      <c r="AD240" s="44">
        <f>IF(OR($B240="",AD$236=""),"",IF(AND(NETWORKDAYS(AD$236,AD$236,'Feriados'!$F$7:$F$22)=1,OR(AND(AD$236&gt;='Mapa de férias'!$E$12,AD$236&lt;='Mapa de férias'!$F$12),AND(AD$236&gt;='Mapa de férias'!$G$12,AD$236&lt;='Mapa de férias'!$H$12),AND(AD$236&gt;='Mapa de férias'!$I$12,AD$236&lt;='Mapa de férias'!$J$12))),"F",""))</f>
        <v/>
      </c>
      <c r="AE240" s="44">
        <f>IF(OR($B240="",AE$236=""),"",IF(AND(NETWORKDAYS(AE$236,AE$236,'Feriados'!$F$7:$F$22)=1,OR(AND(AE$236&gt;='Mapa de férias'!$E$12,AE$236&lt;='Mapa de férias'!$F$12),AND(AE$236&gt;='Mapa de férias'!$G$12,AE$236&lt;='Mapa de férias'!$H$12),AND(AE$236&gt;='Mapa de férias'!$I$12,AE$236&lt;='Mapa de férias'!$J$12))),"F",""))</f>
        <v/>
      </c>
      <c r="AF240" s="44">
        <f>IF(OR($B240="",AF$236=""),"",IF(AND(NETWORKDAYS(AF$236,AF$236,'Feriados'!$F$7:$F$22)=1,OR(AND(AF$236&gt;='Mapa de férias'!$E$12,AF$236&lt;='Mapa de férias'!$F$12),AND(AF$236&gt;='Mapa de férias'!$G$12,AF$236&lt;='Mapa de férias'!$H$12),AND(AF$236&gt;='Mapa de férias'!$I$12,AF$236&lt;='Mapa de férias'!$J$12))),"F",""))</f>
        <v/>
      </c>
      <c r="AG240" s="44">
        <f>IF(OR($B240="",AG$236=""),"",IF(AND(NETWORKDAYS(AG$236,AG$236,'Feriados'!$F$7:$F$22)=1,OR(AND(AG$236&gt;='Mapa de férias'!$E$12,AG$236&lt;='Mapa de férias'!$F$12),AND(AG$236&gt;='Mapa de férias'!$G$12,AG$236&lt;='Mapa de férias'!$H$12),AND(AG$236&gt;='Mapa de férias'!$I$12,AG$236&lt;='Mapa de férias'!$J$12))),"F",""))</f>
        <v/>
      </c>
      <c r="AH240" s="45">
        <f>IF($B240="","",COUNTIF(C240:AG240,"F"))</f>
        <v/>
      </c>
    </row>
    <row r="241" ht="15" customHeight="1">
      <c r="A241" s="42" t="n">
        <v>4</v>
      </c>
      <c r="B241" s="43">
        <f>IF('Mapa de férias'!$B$13="","",'Mapa de férias'!$B$13)</f>
        <v/>
      </c>
      <c r="C241" s="44">
        <f>IF(OR($B241="",C$236=""),"",IF(AND(NETWORKDAYS(C$236,C$236,'Feriados'!$F$7:$F$22)=1,OR(AND(C$236&gt;='Mapa de férias'!$E$13,C$236&lt;='Mapa de férias'!$F$13),AND(C$236&gt;='Mapa de férias'!$G$13,C$236&lt;='Mapa de férias'!$H$13),AND(C$236&gt;='Mapa de férias'!$I$13,C$236&lt;='Mapa de férias'!$J$13))),"F",""))</f>
        <v/>
      </c>
      <c r="D241" s="44">
        <f>IF(OR($B241="",D$236=""),"",IF(AND(NETWORKDAYS(D$236,D$236,'Feriados'!$F$7:$F$22)=1,OR(AND(D$236&gt;='Mapa de férias'!$E$13,D$236&lt;='Mapa de férias'!$F$13),AND(D$236&gt;='Mapa de férias'!$G$13,D$236&lt;='Mapa de férias'!$H$13),AND(D$236&gt;='Mapa de férias'!$I$13,D$236&lt;='Mapa de férias'!$J$13))),"F",""))</f>
        <v/>
      </c>
      <c r="E241" s="44">
        <f>IF(OR($B241="",E$236=""),"",IF(AND(NETWORKDAYS(E$236,E$236,'Feriados'!$F$7:$F$22)=1,OR(AND(E$236&gt;='Mapa de férias'!$E$13,E$236&lt;='Mapa de férias'!$F$13),AND(E$236&gt;='Mapa de férias'!$G$13,E$236&lt;='Mapa de férias'!$H$13),AND(E$236&gt;='Mapa de férias'!$I$13,E$236&lt;='Mapa de férias'!$J$13))),"F",""))</f>
        <v/>
      </c>
      <c r="F241" s="44">
        <f>IF(OR($B241="",F$236=""),"",IF(AND(NETWORKDAYS(F$236,F$236,'Feriados'!$F$7:$F$22)=1,OR(AND(F$236&gt;='Mapa de férias'!$E$13,F$236&lt;='Mapa de férias'!$F$13),AND(F$236&gt;='Mapa de férias'!$G$13,F$236&lt;='Mapa de férias'!$H$13),AND(F$236&gt;='Mapa de férias'!$I$13,F$236&lt;='Mapa de férias'!$J$13))),"F",""))</f>
        <v/>
      </c>
      <c r="G241" s="44">
        <f>IF(OR($B241="",G$236=""),"",IF(AND(NETWORKDAYS(G$236,G$236,'Feriados'!$F$7:$F$22)=1,OR(AND(G$236&gt;='Mapa de férias'!$E$13,G$236&lt;='Mapa de férias'!$F$13),AND(G$236&gt;='Mapa de férias'!$G$13,G$236&lt;='Mapa de férias'!$H$13),AND(G$236&gt;='Mapa de férias'!$I$13,G$236&lt;='Mapa de férias'!$J$13))),"F",""))</f>
        <v/>
      </c>
      <c r="H241" s="44">
        <f>IF(OR($B241="",H$236=""),"",IF(AND(NETWORKDAYS(H$236,H$236,'Feriados'!$F$7:$F$22)=1,OR(AND(H$236&gt;='Mapa de férias'!$E$13,H$236&lt;='Mapa de férias'!$F$13),AND(H$236&gt;='Mapa de férias'!$G$13,H$236&lt;='Mapa de férias'!$H$13),AND(H$236&gt;='Mapa de férias'!$I$13,H$236&lt;='Mapa de férias'!$J$13))),"F",""))</f>
        <v/>
      </c>
      <c r="I241" s="44">
        <f>IF(OR($B241="",I$236=""),"",IF(AND(NETWORKDAYS(I$236,I$236,'Feriados'!$F$7:$F$22)=1,OR(AND(I$236&gt;='Mapa de férias'!$E$13,I$236&lt;='Mapa de férias'!$F$13),AND(I$236&gt;='Mapa de férias'!$G$13,I$236&lt;='Mapa de férias'!$H$13),AND(I$236&gt;='Mapa de férias'!$I$13,I$236&lt;='Mapa de férias'!$J$13))),"F",""))</f>
        <v/>
      </c>
      <c r="J241" s="44">
        <f>IF(OR($B241="",J$236=""),"",IF(AND(NETWORKDAYS(J$236,J$236,'Feriados'!$F$7:$F$22)=1,OR(AND(J$236&gt;='Mapa de férias'!$E$13,J$236&lt;='Mapa de férias'!$F$13),AND(J$236&gt;='Mapa de férias'!$G$13,J$236&lt;='Mapa de férias'!$H$13),AND(J$236&gt;='Mapa de férias'!$I$13,J$236&lt;='Mapa de férias'!$J$13))),"F",""))</f>
        <v/>
      </c>
      <c r="K241" s="44">
        <f>IF(OR($B241="",K$236=""),"",IF(AND(NETWORKDAYS(K$236,K$236,'Feriados'!$F$7:$F$22)=1,OR(AND(K$236&gt;='Mapa de férias'!$E$13,K$236&lt;='Mapa de férias'!$F$13),AND(K$236&gt;='Mapa de férias'!$G$13,K$236&lt;='Mapa de férias'!$H$13),AND(K$236&gt;='Mapa de férias'!$I$13,K$236&lt;='Mapa de férias'!$J$13))),"F",""))</f>
        <v/>
      </c>
      <c r="L241" s="44">
        <f>IF(OR($B241="",L$236=""),"",IF(AND(NETWORKDAYS(L$236,L$236,'Feriados'!$F$7:$F$22)=1,OR(AND(L$236&gt;='Mapa de férias'!$E$13,L$236&lt;='Mapa de férias'!$F$13),AND(L$236&gt;='Mapa de férias'!$G$13,L$236&lt;='Mapa de férias'!$H$13),AND(L$236&gt;='Mapa de férias'!$I$13,L$236&lt;='Mapa de férias'!$J$13))),"F",""))</f>
        <v/>
      </c>
      <c r="M241" s="44">
        <f>IF(OR($B241="",M$236=""),"",IF(AND(NETWORKDAYS(M$236,M$236,'Feriados'!$F$7:$F$22)=1,OR(AND(M$236&gt;='Mapa de férias'!$E$13,M$236&lt;='Mapa de férias'!$F$13),AND(M$236&gt;='Mapa de férias'!$G$13,M$236&lt;='Mapa de férias'!$H$13),AND(M$236&gt;='Mapa de férias'!$I$13,M$236&lt;='Mapa de férias'!$J$13))),"F",""))</f>
        <v/>
      </c>
      <c r="N241" s="44">
        <f>IF(OR($B241="",N$236=""),"",IF(AND(NETWORKDAYS(N$236,N$236,'Feriados'!$F$7:$F$22)=1,OR(AND(N$236&gt;='Mapa de férias'!$E$13,N$236&lt;='Mapa de férias'!$F$13),AND(N$236&gt;='Mapa de férias'!$G$13,N$236&lt;='Mapa de férias'!$H$13),AND(N$236&gt;='Mapa de férias'!$I$13,N$236&lt;='Mapa de férias'!$J$13))),"F",""))</f>
        <v/>
      </c>
      <c r="O241" s="44">
        <f>IF(OR($B241="",O$236=""),"",IF(AND(NETWORKDAYS(O$236,O$236,'Feriados'!$F$7:$F$22)=1,OR(AND(O$236&gt;='Mapa de férias'!$E$13,O$236&lt;='Mapa de férias'!$F$13),AND(O$236&gt;='Mapa de férias'!$G$13,O$236&lt;='Mapa de férias'!$H$13),AND(O$236&gt;='Mapa de férias'!$I$13,O$236&lt;='Mapa de férias'!$J$13))),"F",""))</f>
        <v/>
      </c>
      <c r="P241" s="44">
        <f>IF(OR($B241="",P$236=""),"",IF(AND(NETWORKDAYS(P$236,P$236,'Feriados'!$F$7:$F$22)=1,OR(AND(P$236&gt;='Mapa de férias'!$E$13,P$236&lt;='Mapa de férias'!$F$13),AND(P$236&gt;='Mapa de férias'!$G$13,P$236&lt;='Mapa de férias'!$H$13),AND(P$236&gt;='Mapa de férias'!$I$13,P$236&lt;='Mapa de férias'!$J$13))),"F",""))</f>
        <v/>
      </c>
      <c r="Q241" s="44">
        <f>IF(OR($B241="",Q$236=""),"",IF(AND(NETWORKDAYS(Q$236,Q$236,'Feriados'!$F$7:$F$22)=1,OR(AND(Q$236&gt;='Mapa de férias'!$E$13,Q$236&lt;='Mapa de férias'!$F$13),AND(Q$236&gt;='Mapa de férias'!$G$13,Q$236&lt;='Mapa de férias'!$H$13),AND(Q$236&gt;='Mapa de férias'!$I$13,Q$236&lt;='Mapa de férias'!$J$13))),"F",""))</f>
        <v/>
      </c>
      <c r="R241" s="44">
        <f>IF(OR($B241="",R$236=""),"",IF(AND(NETWORKDAYS(R$236,R$236,'Feriados'!$F$7:$F$22)=1,OR(AND(R$236&gt;='Mapa de férias'!$E$13,R$236&lt;='Mapa de férias'!$F$13),AND(R$236&gt;='Mapa de férias'!$G$13,R$236&lt;='Mapa de férias'!$H$13),AND(R$236&gt;='Mapa de férias'!$I$13,R$236&lt;='Mapa de férias'!$J$13))),"F",""))</f>
        <v/>
      </c>
      <c r="S241" s="44">
        <f>IF(OR($B241="",S$236=""),"",IF(AND(NETWORKDAYS(S$236,S$236,'Feriados'!$F$7:$F$22)=1,OR(AND(S$236&gt;='Mapa de férias'!$E$13,S$236&lt;='Mapa de férias'!$F$13),AND(S$236&gt;='Mapa de férias'!$G$13,S$236&lt;='Mapa de férias'!$H$13),AND(S$236&gt;='Mapa de férias'!$I$13,S$236&lt;='Mapa de férias'!$J$13))),"F",""))</f>
        <v/>
      </c>
      <c r="T241" s="44">
        <f>IF(OR($B241="",T$236=""),"",IF(AND(NETWORKDAYS(T$236,T$236,'Feriados'!$F$7:$F$22)=1,OR(AND(T$236&gt;='Mapa de férias'!$E$13,T$236&lt;='Mapa de férias'!$F$13),AND(T$236&gt;='Mapa de férias'!$G$13,T$236&lt;='Mapa de férias'!$H$13),AND(T$236&gt;='Mapa de férias'!$I$13,T$236&lt;='Mapa de férias'!$J$13))),"F",""))</f>
        <v/>
      </c>
      <c r="U241" s="44">
        <f>IF(OR($B241="",U$236=""),"",IF(AND(NETWORKDAYS(U$236,U$236,'Feriados'!$F$7:$F$22)=1,OR(AND(U$236&gt;='Mapa de férias'!$E$13,U$236&lt;='Mapa de férias'!$F$13),AND(U$236&gt;='Mapa de férias'!$G$13,U$236&lt;='Mapa de férias'!$H$13),AND(U$236&gt;='Mapa de férias'!$I$13,U$236&lt;='Mapa de férias'!$J$13))),"F",""))</f>
        <v/>
      </c>
      <c r="V241" s="44">
        <f>IF(OR($B241="",V$236=""),"",IF(AND(NETWORKDAYS(V$236,V$236,'Feriados'!$F$7:$F$22)=1,OR(AND(V$236&gt;='Mapa de férias'!$E$13,V$236&lt;='Mapa de férias'!$F$13),AND(V$236&gt;='Mapa de férias'!$G$13,V$236&lt;='Mapa de férias'!$H$13),AND(V$236&gt;='Mapa de férias'!$I$13,V$236&lt;='Mapa de férias'!$J$13))),"F",""))</f>
        <v/>
      </c>
      <c r="W241" s="44">
        <f>IF(OR($B241="",W$236=""),"",IF(AND(NETWORKDAYS(W$236,W$236,'Feriados'!$F$7:$F$22)=1,OR(AND(W$236&gt;='Mapa de férias'!$E$13,W$236&lt;='Mapa de férias'!$F$13),AND(W$236&gt;='Mapa de férias'!$G$13,W$236&lt;='Mapa de férias'!$H$13),AND(W$236&gt;='Mapa de férias'!$I$13,W$236&lt;='Mapa de férias'!$J$13))),"F",""))</f>
        <v/>
      </c>
      <c r="X241" s="44">
        <f>IF(OR($B241="",X$236=""),"",IF(AND(NETWORKDAYS(X$236,X$236,'Feriados'!$F$7:$F$22)=1,OR(AND(X$236&gt;='Mapa de férias'!$E$13,X$236&lt;='Mapa de férias'!$F$13),AND(X$236&gt;='Mapa de férias'!$G$13,X$236&lt;='Mapa de férias'!$H$13),AND(X$236&gt;='Mapa de férias'!$I$13,X$236&lt;='Mapa de férias'!$J$13))),"F",""))</f>
        <v/>
      </c>
      <c r="Y241" s="44">
        <f>IF(OR($B241="",Y$236=""),"",IF(AND(NETWORKDAYS(Y$236,Y$236,'Feriados'!$F$7:$F$22)=1,OR(AND(Y$236&gt;='Mapa de férias'!$E$13,Y$236&lt;='Mapa de férias'!$F$13),AND(Y$236&gt;='Mapa de férias'!$G$13,Y$236&lt;='Mapa de férias'!$H$13),AND(Y$236&gt;='Mapa de férias'!$I$13,Y$236&lt;='Mapa de férias'!$J$13))),"F",""))</f>
        <v/>
      </c>
      <c r="Z241" s="44">
        <f>IF(OR($B241="",Z$236=""),"",IF(AND(NETWORKDAYS(Z$236,Z$236,'Feriados'!$F$7:$F$22)=1,OR(AND(Z$236&gt;='Mapa de férias'!$E$13,Z$236&lt;='Mapa de férias'!$F$13),AND(Z$236&gt;='Mapa de férias'!$G$13,Z$236&lt;='Mapa de férias'!$H$13),AND(Z$236&gt;='Mapa de férias'!$I$13,Z$236&lt;='Mapa de férias'!$J$13))),"F",""))</f>
        <v/>
      </c>
      <c r="AA241" s="44">
        <f>IF(OR($B241="",AA$236=""),"",IF(AND(NETWORKDAYS(AA$236,AA$236,'Feriados'!$F$7:$F$22)=1,OR(AND(AA$236&gt;='Mapa de férias'!$E$13,AA$236&lt;='Mapa de férias'!$F$13),AND(AA$236&gt;='Mapa de férias'!$G$13,AA$236&lt;='Mapa de férias'!$H$13),AND(AA$236&gt;='Mapa de férias'!$I$13,AA$236&lt;='Mapa de férias'!$J$13))),"F",""))</f>
        <v/>
      </c>
      <c r="AB241" s="44">
        <f>IF(OR($B241="",AB$236=""),"",IF(AND(NETWORKDAYS(AB$236,AB$236,'Feriados'!$F$7:$F$22)=1,OR(AND(AB$236&gt;='Mapa de férias'!$E$13,AB$236&lt;='Mapa de férias'!$F$13),AND(AB$236&gt;='Mapa de férias'!$G$13,AB$236&lt;='Mapa de férias'!$H$13),AND(AB$236&gt;='Mapa de férias'!$I$13,AB$236&lt;='Mapa de férias'!$J$13))),"F",""))</f>
        <v/>
      </c>
      <c r="AC241" s="44">
        <f>IF(OR($B241="",AC$236=""),"",IF(AND(NETWORKDAYS(AC$236,AC$236,'Feriados'!$F$7:$F$22)=1,OR(AND(AC$236&gt;='Mapa de férias'!$E$13,AC$236&lt;='Mapa de férias'!$F$13),AND(AC$236&gt;='Mapa de férias'!$G$13,AC$236&lt;='Mapa de férias'!$H$13),AND(AC$236&gt;='Mapa de férias'!$I$13,AC$236&lt;='Mapa de férias'!$J$13))),"F",""))</f>
        <v/>
      </c>
      <c r="AD241" s="44">
        <f>IF(OR($B241="",AD$236=""),"",IF(AND(NETWORKDAYS(AD$236,AD$236,'Feriados'!$F$7:$F$22)=1,OR(AND(AD$236&gt;='Mapa de férias'!$E$13,AD$236&lt;='Mapa de férias'!$F$13),AND(AD$236&gt;='Mapa de férias'!$G$13,AD$236&lt;='Mapa de férias'!$H$13),AND(AD$236&gt;='Mapa de férias'!$I$13,AD$236&lt;='Mapa de férias'!$J$13))),"F",""))</f>
        <v/>
      </c>
      <c r="AE241" s="44">
        <f>IF(OR($B241="",AE$236=""),"",IF(AND(NETWORKDAYS(AE$236,AE$236,'Feriados'!$F$7:$F$22)=1,OR(AND(AE$236&gt;='Mapa de férias'!$E$13,AE$236&lt;='Mapa de férias'!$F$13),AND(AE$236&gt;='Mapa de férias'!$G$13,AE$236&lt;='Mapa de férias'!$H$13),AND(AE$236&gt;='Mapa de férias'!$I$13,AE$236&lt;='Mapa de férias'!$J$13))),"F",""))</f>
        <v/>
      </c>
      <c r="AF241" s="44">
        <f>IF(OR($B241="",AF$236=""),"",IF(AND(NETWORKDAYS(AF$236,AF$236,'Feriados'!$F$7:$F$22)=1,OR(AND(AF$236&gt;='Mapa de férias'!$E$13,AF$236&lt;='Mapa de férias'!$F$13),AND(AF$236&gt;='Mapa de férias'!$G$13,AF$236&lt;='Mapa de férias'!$H$13),AND(AF$236&gt;='Mapa de férias'!$I$13,AF$236&lt;='Mapa de férias'!$J$13))),"F",""))</f>
        <v/>
      </c>
      <c r="AG241" s="44">
        <f>IF(OR($B241="",AG$236=""),"",IF(AND(NETWORKDAYS(AG$236,AG$236,'Feriados'!$F$7:$F$22)=1,OR(AND(AG$236&gt;='Mapa de férias'!$E$13,AG$236&lt;='Mapa de férias'!$F$13),AND(AG$236&gt;='Mapa de férias'!$G$13,AG$236&lt;='Mapa de férias'!$H$13),AND(AG$236&gt;='Mapa de férias'!$I$13,AG$236&lt;='Mapa de férias'!$J$13))),"F",""))</f>
        <v/>
      </c>
      <c r="AH241" s="45">
        <f>IF($B241="","",COUNTIF(C241:AG241,"F"))</f>
        <v/>
      </c>
    </row>
    <row r="242" ht="15" customHeight="1">
      <c r="A242" s="42" t="n">
        <v>5</v>
      </c>
      <c r="B242" s="43">
        <f>IF('Mapa de férias'!$B$14="","",'Mapa de férias'!$B$14)</f>
        <v/>
      </c>
      <c r="C242" s="44">
        <f>IF(OR($B242="",C$236=""),"",IF(AND(NETWORKDAYS(C$236,C$236,'Feriados'!$F$7:$F$22)=1,OR(AND(C$236&gt;='Mapa de férias'!$E$14,C$236&lt;='Mapa de férias'!$F$14),AND(C$236&gt;='Mapa de férias'!$G$14,C$236&lt;='Mapa de férias'!$H$14),AND(C$236&gt;='Mapa de férias'!$I$14,C$236&lt;='Mapa de férias'!$J$14))),"F",""))</f>
        <v/>
      </c>
      <c r="D242" s="44">
        <f>IF(OR($B242="",D$236=""),"",IF(AND(NETWORKDAYS(D$236,D$236,'Feriados'!$F$7:$F$22)=1,OR(AND(D$236&gt;='Mapa de férias'!$E$14,D$236&lt;='Mapa de férias'!$F$14),AND(D$236&gt;='Mapa de férias'!$G$14,D$236&lt;='Mapa de férias'!$H$14),AND(D$236&gt;='Mapa de férias'!$I$14,D$236&lt;='Mapa de férias'!$J$14))),"F",""))</f>
        <v/>
      </c>
      <c r="E242" s="44">
        <f>IF(OR($B242="",E$236=""),"",IF(AND(NETWORKDAYS(E$236,E$236,'Feriados'!$F$7:$F$22)=1,OR(AND(E$236&gt;='Mapa de férias'!$E$14,E$236&lt;='Mapa de férias'!$F$14),AND(E$236&gt;='Mapa de férias'!$G$14,E$236&lt;='Mapa de férias'!$H$14),AND(E$236&gt;='Mapa de férias'!$I$14,E$236&lt;='Mapa de férias'!$J$14))),"F",""))</f>
        <v/>
      </c>
      <c r="F242" s="44">
        <f>IF(OR($B242="",F$236=""),"",IF(AND(NETWORKDAYS(F$236,F$236,'Feriados'!$F$7:$F$22)=1,OR(AND(F$236&gt;='Mapa de férias'!$E$14,F$236&lt;='Mapa de férias'!$F$14),AND(F$236&gt;='Mapa de férias'!$G$14,F$236&lt;='Mapa de férias'!$H$14),AND(F$236&gt;='Mapa de férias'!$I$14,F$236&lt;='Mapa de férias'!$J$14))),"F",""))</f>
        <v/>
      </c>
      <c r="G242" s="44">
        <f>IF(OR($B242="",G$236=""),"",IF(AND(NETWORKDAYS(G$236,G$236,'Feriados'!$F$7:$F$22)=1,OR(AND(G$236&gt;='Mapa de férias'!$E$14,G$236&lt;='Mapa de férias'!$F$14),AND(G$236&gt;='Mapa de férias'!$G$14,G$236&lt;='Mapa de férias'!$H$14),AND(G$236&gt;='Mapa de férias'!$I$14,G$236&lt;='Mapa de férias'!$J$14))),"F",""))</f>
        <v/>
      </c>
      <c r="H242" s="44">
        <f>IF(OR($B242="",H$236=""),"",IF(AND(NETWORKDAYS(H$236,H$236,'Feriados'!$F$7:$F$22)=1,OR(AND(H$236&gt;='Mapa de férias'!$E$14,H$236&lt;='Mapa de férias'!$F$14),AND(H$236&gt;='Mapa de férias'!$G$14,H$236&lt;='Mapa de férias'!$H$14),AND(H$236&gt;='Mapa de férias'!$I$14,H$236&lt;='Mapa de férias'!$J$14))),"F",""))</f>
        <v/>
      </c>
      <c r="I242" s="44">
        <f>IF(OR($B242="",I$236=""),"",IF(AND(NETWORKDAYS(I$236,I$236,'Feriados'!$F$7:$F$22)=1,OR(AND(I$236&gt;='Mapa de férias'!$E$14,I$236&lt;='Mapa de férias'!$F$14),AND(I$236&gt;='Mapa de férias'!$G$14,I$236&lt;='Mapa de férias'!$H$14),AND(I$236&gt;='Mapa de férias'!$I$14,I$236&lt;='Mapa de férias'!$J$14))),"F",""))</f>
        <v/>
      </c>
      <c r="J242" s="44">
        <f>IF(OR($B242="",J$236=""),"",IF(AND(NETWORKDAYS(J$236,J$236,'Feriados'!$F$7:$F$22)=1,OR(AND(J$236&gt;='Mapa de férias'!$E$14,J$236&lt;='Mapa de férias'!$F$14),AND(J$236&gt;='Mapa de férias'!$G$14,J$236&lt;='Mapa de férias'!$H$14),AND(J$236&gt;='Mapa de férias'!$I$14,J$236&lt;='Mapa de férias'!$J$14))),"F",""))</f>
        <v/>
      </c>
      <c r="K242" s="44">
        <f>IF(OR($B242="",K$236=""),"",IF(AND(NETWORKDAYS(K$236,K$236,'Feriados'!$F$7:$F$22)=1,OR(AND(K$236&gt;='Mapa de férias'!$E$14,K$236&lt;='Mapa de férias'!$F$14),AND(K$236&gt;='Mapa de férias'!$G$14,K$236&lt;='Mapa de férias'!$H$14),AND(K$236&gt;='Mapa de férias'!$I$14,K$236&lt;='Mapa de férias'!$J$14))),"F",""))</f>
        <v/>
      </c>
      <c r="L242" s="44">
        <f>IF(OR($B242="",L$236=""),"",IF(AND(NETWORKDAYS(L$236,L$236,'Feriados'!$F$7:$F$22)=1,OR(AND(L$236&gt;='Mapa de férias'!$E$14,L$236&lt;='Mapa de férias'!$F$14),AND(L$236&gt;='Mapa de férias'!$G$14,L$236&lt;='Mapa de férias'!$H$14),AND(L$236&gt;='Mapa de férias'!$I$14,L$236&lt;='Mapa de férias'!$J$14))),"F",""))</f>
        <v/>
      </c>
      <c r="M242" s="44">
        <f>IF(OR($B242="",M$236=""),"",IF(AND(NETWORKDAYS(M$236,M$236,'Feriados'!$F$7:$F$22)=1,OR(AND(M$236&gt;='Mapa de férias'!$E$14,M$236&lt;='Mapa de férias'!$F$14),AND(M$236&gt;='Mapa de férias'!$G$14,M$236&lt;='Mapa de férias'!$H$14),AND(M$236&gt;='Mapa de férias'!$I$14,M$236&lt;='Mapa de férias'!$J$14))),"F",""))</f>
        <v/>
      </c>
      <c r="N242" s="44">
        <f>IF(OR($B242="",N$236=""),"",IF(AND(NETWORKDAYS(N$236,N$236,'Feriados'!$F$7:$F$22)=1,OR(AND(N$236&gt;='Mapa de férias'!$E$14,N$236&lt;='Mapa de férias'!$F$14),AND(N$236&gt;='Mapa de férias'!$G$14,N$236&lt;='Mapa de férias'!$H$14),AND(N$236&gt;='Mapa de férias'!$I$14,N$236&lt;='Mapa de férias'!$J$14))),"F",""))</f>
        <v/>
      </c>
      <c r="O242" s="44">
        <f>IF(OR($B242="",O$236=""),"",IF(AND(NETWORKDAYS(O$236,O$236,'Feriados'!$F$7:$F$22)=1,OR(AND(O$236&gt;='Mapa de férias'!$E$14,O$236&lt;='Mapa de férias'!$F$14),AND(O$236&gt;='Mapa de férias'!$G$14,O$236&lt;='Mapa de férias'!$H$14),AND(O$236&gt;='Mapa de férias'!$I$14,O$236&lt;='Mapa de férias'!$J$14))),"F",""))</f>
        <v/>
      </c>
      <c r="P242" s="44">
        <f>IF(OR($B242="",P$236=""),"",IF(AND(NETWORKDAYS(P$236,P$236,'Feriados'!$F$7:$F$22)=1,OR(AND(P$236&gt;='Mapa de férias'!$E$14,P$236&lt;='Mapa de férias'!$F$14),AND(P$236&gt;='Mapa de férias'!$G$14,P$236&lt;='Mapa de férias'!$H$14),AND(P$236&gt;='Mapa de férias'!$I$14,P$236&lt;='Mapa de férias'!$J$14))),"F",""))</f>
        <v/>
      </c>
      <c r="Q242" s="44">
        <f>IF(OR($B242="",Q$236=""),"",IF(AND(NETWORKDAYS(Q$236,Q$236,'Feriados'!$F$7:$F$22)=1,OR(AND(Q$236&gt;='Mapa de férias'!$E$14,Q$236&lt;='Mapa de férias'!$F$14),AND(Q$236&gt;='Mapa de férias'!$G$14,Q$236&lt;='Mapa de férias'!$H$14),AND(Q$236&gt;='Mapa de férias'!$I$14,Q$236&lt;='Mapa de férias'!$J$14))),"F",""))</f>
        <v/>
      </c>
      <c r="R242" s="44">
        <f>IF(OR($B242="",R$236=""),"",IF(AND(NETWORKDAYS(R$236,R$236,'Feriados'!$F$7:$F$22)=1,OR(AND(R$236&gt;='Mapa de férias'!$E$14,R$236&lt;='Mapa de férias'!$F$14),AND(R$236&gt;='Mapa de férias'!$G$14,R$236&lt;='Mapa de férias'!$H$14),AND(R$236&gt;='Mapa de férias'!$I$14,R$236&lt;='Mapa de férias'!$J$14))),"F",""))</f>
        <v/>
      </c>
      <c r="S242" s="44">
        <f>IF(OR($B242="",S$236=""),"",IF(AND(NETWORKDAYS(S$236,S$236,'Feriados'!$F$7:$F$22)=1,OR(AND(S$236&gt;='Mapa de férias'!$E$14,S$236&lt;='Mapa de férias'!$F$14),AND(S$236&gt;='Mapa de férias'!$G$14,S$236&lt;='Mapa de férias'!$H$14),AND(S$236&gt;='Mapa de férias'!$I$14,S$236&lt;='Mapa de férias'!$J$14))),"F",""))</f>
        <v/>
      </c>
      <c r="T242" s="44">
        <f>IF(OR($B242="",T$236=""),"",IF(AND(NETWORKDAYS(T$236,T$236,'Feriados'!$F$7:$F$22)=1,OR(AND(T$236&gt;='Mapa de férias'!$E$14,T$236&lt;='Mapa de férias'!$F$14),AND(T$236&gt;='Mapa de férias'!$G$14,T$236&lt;='Mapa de férias'!$H$14),AND(T$236&gt;='Mapa de férias'!$I$14,T$236&lt;='Mapa de férias'!$J$14))),"F",""))</f>
        <v/>
      </c>
      <c r="U242" s="44">
        <f>IF(OR($B242="",U$236=""),"",IF(AND(NETWORKDAYS(U$236,U$236,'Feriados'!$F$7:$F$22)=1,OR(AND(U$236&gt;='Mapa de férias'!$E$14,U$236&lt;='Mapa de férias'!$F$14),AND(U$236&gt;='Mapa de férias'!$G$14,U$236&lt;='Mapa de férias'!$H$14),AND(U$236&gt;='Mapa de férias'!$I$14,U$236&lt;='Mapa de férias'!$J$14))),"F",""))</f>
        <v/>
      </c>
      <c r="V242" s="44">
        <f>IF(OR($B242="",V$236=""),"",IF(AND(NETWORKDAYS(V$236,V$236,'Feriados'!$F$7:$F$22)=1,OR(AND(V$236&gt;='Mapa de férias'!$E$14,V$236&lt;='Mapa de férias'!$F$14),AND(V$236&gt;='Mapa de férias'!$G$14,V$236&lt;='Mapa de férias'!$H$14),AND(V$236&gt;='Mapa de férias'!$I$14,V$236&lt;='Mapa de férias'!$J$14))),"F",""))</f>
        <v/>
      </c>
      <c r="W242" s="44">
        <f>IF(OR($B242="",W$236=""),"",IF(AND(NETWORKDAYS(W$236,W$236,'Feriados'!$F$7:$F$22)=1,OR(AND(W$236&gt;='Mapa de férias'!$E$14,W$236&lt;='Mapa de férias'!$F$14),AND(W$236&gt;='Mapa de férias'!$G$14,W$236&lt;='Mapa de férias'!$H$14),AND(W$236&gt;='Mapa de férias'!$I$14,W$236&lt;='Mapa de férias'!$J$14))),"F",""))</f>
        <v/>
      </c>
      <c r="X242" s="44">
        <f>IF(OR($B242="",X$236=""),"",IF(AND(NETWORKDAYS(X$236,X$236,'Feriados'!$F$7:$F$22)=1,OR(AND(X$236&gt;='Mapa de férias'!$E$14,X$236&lt;='Mapa de férias'!$F$14),AND(X$236&gt;='Mapa de férias'!$G$14,X$236&lt;='Mapa de férias'!$H$14),AND(X$236&gt;='Mapa de férias'!$I$14,X$236&lt;='Mapa de férias'!$J$14))),"F",""))</f>
        <v/>
      </c>
      <c r="Y242" s="44">
        <f>IF(OR($B242="",Y$236=""),"",IF(AND(NETWORKDAYS(Y$236,Y$236,'Feriados'!$F$7:$F$22)=1,OR(AND(Y$236&gt;='Mapa de férias'!$E$14,Y$236&lt;='Mapa de férias'!$F$14),AND(Y$236&gt;='Mapa de férias'!$G$14,Y$236&lt;='Mapa de férias'!$H$14),AND(Y$236&gt;='Mapa de férias'!$I$14,Y$236&lt;='Mapa de férias'!$J$14))),"F",""))</f>
        <v/>
      </c>
      <c r="Z242" s="44">
        <f>IF(OR($B242="",Z$236=""),"",IF(AND(NETWORKDAYS(Z$236,Z$236,'Feriados'!$F$7:$F$22)=1,OR(AND(Z$236&gt;='Mapa de férias'!$E$14,Z$236&lt;='Mapa de férias'!$F$14),AND(Z$236&gt;='Mapa de férias'!$G$14,Z$236&lt;='Mapa de férias'!$H$14),AND(Z$236&gt;='Mapa de férias'!$I$14,Z$236&lt;='Mapa de férias'!$J$14))),"F",""))</f>
        <v/>
      </c>
      <c r="AA242" s="44">
        <f>IF(OR($B242="",AA$236=""),"",IF(AND(NETWORKDAYS(AA$236,AA$236,'Feriados'!$F$7:$F$22)=1,OR(AND(AA$236&gt;='Mapa de férias'!$E$14,AA$236&lt;='Mapa de férias'!$F$14),AND(AA$236&gt;='Mapa de férias'!$G$14,AA$236&lt;='Mapa de férias'!$H$14),AND(AA$236&gt;='Mapa de férias'!$I$14,AA$236&lt;='Mapa de férias'!$J$14))),"F",""))</f>
        <v/>
      </c>
      <c r="AB242" s="44">
        <f>IF(OR($B242="",AB$236=""),"",IF(AND(NETWORKDAYS(AB$236,AB$236,'Feriados'!$F$7:$F$22)=1,OR(AND(AB$236&gt;='Mapa de férias'!$E$14,AB$236&lt;='Mapa de férias'!$F$14),AND(AB$236&gt;='Mapa de férias'!$G$14,AB$236&lt;='Mapa de férias'!$H$14),AND(AB$236&gt;='Mapa de férias'!$I$14,AB$236&lt;='Mapa de férias'!$J$14))),"F",""))</f>
        <v/>
      </c>
      <c r="AC242" s="44">
        <f>IF(OR($B242="",AC$236=""),"",IF(AND(NETWORKDAYS(AC$236,AC$236,'Feriados'!$F$7:$F$22)=1,OR(AND(AC$236&gt;='Mapa de férias'!$E$14,AC$236&lt;='Mapa de férias'!$F$14),AND(AC$236&gt;='Mapa de férias'!$G$14,AC$236&lt;='Mapa de férias'!$H$14),AND(AC$236&gt;='Mapa de férias'!$I$14,AC$236&lt;='Mapa de férias'!$J$14))),"F",""))</f>
        <v/>
      </c>
      <c r="AD242" s="44">
        <f>IF(OR($B242="",AD$236=""),"",IF(AND(NETWORKDAYS(AD$236,AD$236,'Feriados'!$F$7:$F$22)=1,OR(AND(AD$236&gt;='Mapa de férias'!$E$14,AD$236&lt;='Mapa de férias'!$F$14),AND(AD$236&gt;='Mapa de férias'!$G$14,AD$236&lt;='Mapa de férias'!$H$14),AND(AD$236&gt;='Mapa de férias'!$I$14,AD$236&lt;='Mapa de férias'!$J$14))),"F",""))</f>
        <v/>
      </c>
      <c r="AE242" s="44">
        <f>IF(OR($B242="",AE$236=""),"",IF(AND(NETWORKDAYS(AE$236,AE$236,'Feriados'!$F$7:$F$22)=1,OR(AND(AE$236&gt;='Mapa de férias'!$E$14,AE$236&lt;='Mapa de férias'!$F$14),AND(AE$236&gt;='Mapa de férias'!$G$14,AE$236&lt;='Mapa de férias'!$H$14),AND(AE$236&gt;='Mapa de férias'!$I$14,AE$236&lt;='Mapa de férias'!$J$14))),"F",""))</f>
        <v/>
      </c>
      <c r="AF242" s="44">
        <f>IF(OR($B242="",AF$236=""),"",IF(AND(NETWORKDAYS(AF$236,AF$236,'Feriados'!$F$7:$F$22)=1,OR(AND(AF$236&gt;='Mapa de férias'!$E$14,AF$236&lt;='Mapa de férias'!$F$14),AND(AF$236&gt;='Mapa de férias'!$G$14,AF$236&lt;='Mapa de férias'!$H$14),AND(AF$236&gt;='Mapa de férias'!$I$14,AF$236&lt;='Mapa de férias'!$J$14))),"F",""))</f>
        <v/>
      </c>
      <c r="AG242" s="44">
        <f>IF(OR($B242="",AG$236=""),"",IF(AND(NETWORKDAYS(AG$236,AG$236,'Feriados'!$F$7:$F$22)=1,OR(AND(AG$236&gt;='Mapa de férias'!$E$14,AG$236&lt;='Mapa de férias'!$F$14),AND(AG$236&gt;='Mapa de férias'!$G$14,AG$236&lt;='Mapa de férias'!$H$14),AND(AG$236&gt;='Mapa de férias'!$I$14,AG$236&lt;='Mapa de férias'!$J$14))),"F",""))</f>
        <v/>
      </c>
      <c r="AH242" s="45">
        <f>IF($B242="","",COUNTIF(C242:AG242,"F"))</f>
        <v/>
      </c>
    </row>
    <row r="243" ht="15" customHeight="1">
      <c r="A243" s="42" t="n">
        <v>6</v>
      </c>
      <c r="B243" s="43">
        <f>IF('Mapa de férias'!$B$15="","",'Mapa de férias'!$B$15)</f>
        <v/>
      </c>
      <c r="C243" s="44">
        <f>IF(OR($B243="",C$236=""),"",IF(AND(NETWORKDAYS(C$236,C$236,'Feriados'!$F$7:$F$22)=1,OR(AND(C$236&gt;='Mapa de férias'!$E$15,C$236&lt;='Mapa de férias'!$F$15),AND(C$236&gt;='Mapa de férias'!$G$15,C$236&lt;='Mapa de férias'!$H$15),AND(C$236&gt;='Mapa de férias'!$I$15,C$236&lt;='Mapa de férias'!$J$15))),"F",""))</f>
        <v/>
      </c>
      <c r="D243" s="44">
        <f>IF(OR($B243="",D$236=""),"",IF(AND(NETWORKDAYS(D$236,D$236,'Feriados'!$F$7:$F$22)=1,OR(AND(D$236&gt;='Mapa de férias'!$E$15,D$236&lt;='Mapa de férias'!$F$15),AND(D$236&gt;='Mapa de férias'!$G$15,D$236&lt;='Mapa de férias'!$H$15),AND(D$236&gt;='Mapa de férias'!$I$15,D$236&lt;='Mapa de férias'!$J$15))),"F",""))</f>
        <v/>
      </c>
      <c r="E243" s="44">
        <f>IF(OR($B243="",E$236=""),"",IF(AND(NETWORKDAYS(E$236,E$236,'Feriados'!$F$7:$F$22)=1,OR(AND(E$236&gt;='Mapa de férias'!$E$15,E$236&lt;='Mapa de férias'!$F$15),AND(E$236&gt;='Mapa de férias'!$G$15,E$236&lt;='Mapa de férias'!$H$15),AND(E$236&gt;='Mapa de férias'!$I$15,E$236&lt;='Mapa de férias'!$J$15))),"F",""))</f>
        <v/>
      </c>
      <c r="F243" s="44">
        <f>IF(OR($B243="",F$236=""),"",IF(AND(NETWORKDAYS(F$236,F$236,'Feriados'!$F$7:$F$22)=1,OR(AND(F$236&gt;='Mapa de férias'!$E$15,F$236&lt;='Mapa de férias'!$F$15),AND(F$236&gt;='Mapa de férias'!$G$15,F$236&lt;='Mapa de férias'!$H$15),AND(F$236&gt;='Mapa de férias'!$I$15,F$236&lt;='Mapa de férias'!$J$15))),"F",""))</f>
        <v/>
      </c>
      <c r="G243" s="44">
        <f>IF(OR($B243="",G$236=""),"",IF(AND(NETWORKDAYS(G$236,G$236,'Feriados'!$F$7:$F$22)=1,OR(AND(G$236&gt;='Mapa de férias'!$E$15,G$236&lt;='Mapa de férias'!$F$15),AND(G$236&gt;='Mapa de férias'!$G$15,G$236&lt;='Mapa de férias'!$H$15),AND(G$236&gt;='Mapa de férias'!$I$15,G$236&lt;='Mapa de férias'!$J$15))),"F",""))</f>
        <v/>
      </c>
      <c r="H243" s="44">
        <f>IF(OR($B243="",H$236=""),"",IF(AND(NETWORKDAYS(H$236,H$236,'Feriados'!$F$7:$F$22)=1,OR(AND(H$236&gt;='Mapa de férias'!$E$15,H$236&lt;='Mapa de férias'!$F$15),AND(H$236&gt;='Mapa de férias'!$G$15,H$236&lt;='Mapa de férias'!$H$15),AND(H$236&gt;='Mapa de férias'!$I$15,H$236&lt;='Mapa de férias'!$J$15))),"F",""))</f>
        <v/>
      </c>
      <c r="I243" s="44">
        <f>IF(OR($B243="",I$236=""),"",IF(AND(NETWORKDAYS(I$236,I$236,'Feriados'!$F$7:$F$22)=1,OR(AND(I$236&gt;='Mapa de férias'!$E$15,I$236&lt;='Mapa de férias'!$F$15),AND(I$236&gt;='Mapa de férias'!$G$15,I$236&lt;='Mapa de férias'!$H$15),AND(I$236&gt;='Mapa de férias'!$I$15,I$236&lt;='Mapa de férias'!$J$15))),"F",""))</f>
        <v/>
      </c>
      <c r="J243" s="44">
        <f>IF(OR($B243="",J$236=""),"",IF(AND(NETWORKDAYS(J$236,J$236,'Feriados'!$F$7:$F$22)=1,OR(AND(J$236&gt;='Mapa de férias'!$E$15,J$236&lt;='Mapa de férias'!$F$15),AND(J$236&gt;='Mapa de férias'!$G$15,J$236&lt;='Mapa de férias'!$H$15),AND(J$236&gt;='Mapa de férias'!$I$15,J$236&lt;='Mapa de férias'!$J$15))),"F",""))</f>
        <v/>
      </c>
      <c r="K243" s="44">
        <f>IF(OR($B243="",K$236=""),"",IF(AND(NETWORKDAYS(K$236,K$236,'Feriados'!$F$7:$F$22)=1,OR(AND(K$236&gt;='Mapa de férias'!$E$15,K$236&lt;='Mapa de férias'!$F$15),AND(K$236&gt;='Mapa de férias'!$G$15,K$236&lt;='Mapa de férias'!$H$15),AND(K$236&gt;='Mapa de férias'!$I$15,K$236&lt;='Mapa de férias'!$J$15))),"F",""))</f>
        <v/>
      </c>
      <c r="L243" s="44">
        <f>IF(OR($B243="",L$236=""),"",IF(AND(NETWORKDAYS(L$236,L$236,'Feriados'!$F$7:$F$22)=1,OR(AND(L$236&gt;='Mapa de férias'!$E$15,L$236&lt;='Mapa de férias'!$F$15),AND(L$236&gt;='Mapa de férias'!$G$15,L$236&lt;='Mapa de férias'!$H$15),AND(L$236&gt;='Mapa de férias'!$I$15,L$236&lt;='Mapa de férias'!$J$15))),"F",""))</f>
        <v/>
      </c>
      <c r="M243" s="44">
        <f>IF(OR($B243="",M$236=""),"",IF(AND(NETWORKDAYS(M$236,M$236,'Feriados'!$F$7:$F$22)=1,OR(AND(M$236&gt;='Mapa de férias'!$E$15,M$236&lt;='Mapa de férias'!$F$15),AND(M$236&gt;='Mapa de férias'!$G$15,M$236&lt;='Mapa de férias'!$H$15),AND(M$236&gt;='Mapa de férias'!$I$15,M$236&lt;='Mapa de férias'!$J$15))),"F",""))</f>
        <v/>
      </c>
      <c r="N243" s="44">
        <f>IF(OR($B243="",N$236=""),"",IF(AND(NETWORKDAYS(N$236,N$236,'Feriados'!$F$7:$F$22)=1,OR(AND(N$236&gt;='Mapa de férias'!$E$15,N$236&lt;='Mapa de férias'!$F$15),AND(N$236&gt;='Mapa de férias'!$G$15,N$236&lt;='Mapa de férias'!$H$15),AND(N$236&gt;='Mapa de férias'!$I$15,N$236&lt;='Mapa de férias'!$J$15))),"F",""))</f>
        <v/>
      </c>
      <c r="O243" s="44">
        <f>IF(OR($B243="",O$236=""),"",IF(AND(NETWORKDAYS(O$236,O$236,'Feriados'!$F$7:$F$22)=1,OR(AND(O$236&gt;='Mapa de férias'!$E$15,O$236&lt;='Mapa de férias'!$F$15),AND(O$236&gt;='Mapa de férias'!$G$15,O$236&lt;='Mapa de férias'!$H$15),AND(O$236&gt;='Mapa de férias'!$I$15,O$236&lt;='Mapa de férias'!$J$15))),"F",""))</f>
        <v/>
      </c>
      <c r="P243" s="44">
        <f>IF(OR($B243="",P$236=""),"",IF(AND(NETWORKDAYS(P$236,P$236,'Feriados'!$F$7:$F$22)=1,OR(AND(P$236&gt;='Mapa de férias'!$E$15,P$236&lt;='Mapa de férias'!$F$15),AND(P$236&gt;='Mapa de férias'!$G$15,P$236&lt;='Mapa de férias'!$H$15),AND(P$236&gt;='Mapa de férias'!$I$15,P$236&lt;='Mapa de férias'!$J$15))),"F",""))</f>
        <v/>
      </c>
      <c r="Q243" s="44">
        <f>IF(OR($B243="",Q$236=""),"",IF(AND(NETWORKDAYS(Q$236,Q$236,'Feriados'!$F$7:$F$22)=1,OR(AND(Q$236&gt;='Mapa de férias'!$E$15,Q$236&lt;='Mapa de férias'!$F$15),AND(Q$236&gt;='Mapa de férias'!$G$15,Q$236&lt;='Mapa de férias'!$H$15),AND(Q$236&gt;='Mapa de férias'!$I$15,Q$236&lt;='Mapa de férias'!$J$15))),"F",""))</f>
        <v/>
      </c>
      <c r="R243" s="44">
        <f>IF(OR($B243="",R$236=""),"",IF(AND(NETWORKDAYS(R$236,R$236,'Feriados'!$F$7:$F$22)=1,OR(AND(R$236&gt;='Mapa de férias'!$E$15,R$236&lt;='Mapa de férias'!$F$15),AND(R$236&gt;='Mapa de férias'!$G$15,R$236&lt;='Mapa de férias'!$H$15),AND(R$236&gt;='Mapa de férias'!$I$15,R$236&lt;='Mapa de férias'!$J$15))),"F",""))</f>
        <v/>
      </c>
      <c r="S243" s="44">
        <f>IF(OR($B243="",S$236=""),"",IF(AND(NETWORKDAYS(S$236,S$236,'Feriados'!$F$7:$F$22)=1,OR(AND(S$236&gt;='Mapa de férias'!$E$15,S$236&lt;='Mapa de férias'!$F$15),AND(S$236&gt;='Mapa de férias'!$G$15,S$236&lt;='Mapa de férias'!$H$15),AND(S$236&gt;='Mapa de férias'!$I$15,S$236&lt;='Mapa de férias'!$J$15))),"F",""))</f>
        <v/>
      </c>
      <c r="T243" s="44">
        <f>IF(OR($B243="",T$236=""),"",IF(AND(NETWORKDAYS(T$236,T$236,'Feriados'!$F$7:$F$22)=1,OR(AND(T$236&gt;='Mapa de férias'!$E$15,T$236&lt;='Mapa de férias'!$F$15),AND(T$236&gt;='Mapa de férias'!$G$15,T$236&lt;='Mapa de férias'!$H$15),AND(T$236&gt;='Mapa de férias'!$I$15,T$236&lt;='Mapa de férias'!$J$15))),"F",""))</f>
        <v/>
      </c>
      <c r="U243" s="44">
        <f>IF(OR($B243="",U$236=""),"",IF(AND(NETWORKDAYS(U$236,U$236,'Feriados'!$F$7:$F$22)=1,OR(AND(U$236&gt;='Mapa de férias'!$E$15,U$236&lt;='Mapa de férias'!$F$15),AND(U$236&gt;='Mapa de férias'!$G$15,U$236&lt;='Mapa de férias'!$H$15),AND(U$236&gt;='Mapa de férias'!$I$15,U$236&lt;='Mapa de férias'!$J$15))),"F",""))</f>
        <v/>
      </c>
      <c r="V243" s="44">
        <f>IF(OR($B243="",V$236=""),"",IF(AND(NETWORKDAYS(V$236,V$236,'Feriados'!$F$7:$F$22)=1,OR(AND(V$236&gt;='Mapa de férias'!$E$15,V$236&lt;='Mapa de férias'!$F$15),AND(V$236&gt;='Mapa de férias'!$G$15,V$236&lt;='Mapa de férias'!$H$15),AND(V$236&gt;='Mapa de férias'!$I$15,V$236&lt;='Mapa de férias'!$J$15))),"F",""))</f>
        <v/>
      </c>
      <c r="W243" s="44">
        <f>IF(OR($B243="",W$236=""),"",IF(AND(NETWORKDAYS(W$236,W$236,'Feriados'!$F$7:$F$22)=1,OR(AND(W$236&gt;='Mapa de férias'!$E$15,W$236&lt;='Mapa de férias'!$F$15),AND(W$236&gt;='Mapa de férias'!$G$15,W$236&lt;='Mapa de férias'!$H$15),AND(W$236&gt;='Mapa de férias'!$I$15,W$236&lt;='Mapa de férias'!$J$15))),"F",""))</f>
        <v/>
      </c>
      <c r="X243" s="44">
        <f>IF(OR($B243="",X$236=""),"",IF(AND(NETWORKDAYS(X$236,X$236,'Feriados'!$F$7:$F$22)=1,OR(AND(X$236&gt;='Mapa de férias'!$E$15,X$236&lt;='Mapa de férias'!$F$15),AND(X$236&gt;='Mapa de férias'!$G$15,X$236&lt;='Mapa de férias'!$H$15),AND(X$236&gt;='Mapa de férias'!$I$15,X$236&lt;='Mapa de férias'!$J$15))),"F",""))</f>
        <v/>
      </c>
      <c r="Y243" s="44">
        <f>IF(OR($B243="",Y$236=""),"",IF(AND(NETWORKDAYS(Y$236,Y$236,'Feriados'!$F$7:$F$22)=1,OR(AND(Y$236&gt;='Mapa de férias'!$E$15,Y$236&lt;='Mapa de férias'!$F$15),AND(Y$236&gt;='Mapa de férias'!$G$15,Y$236&lt;='Mapa de férias'!$H$15),AND(Y$236&gt;='Mapa de férias'!$I$15,Y$236&lt;='Mapa de férias'!$J$15))),"F",""))</f>
        <v/>
      </c>
      <c r="Z243" s="44">
        <f>IF(OR($B243="",Z$236=""),"",IF(AND(NETWORKDAYS(Z$236,Z$236,'Feriados'!$F$7:$F$22)=1,OR(AND(Z$236&gt;='Mapa de férias'!$E$15,Z$236&lt;='Mapa de férias'!$F$15),AND(Z$236&gt;='Mapa de férias'!$G$15,Z$236&lt;='Mapa de férias'!$H$15),AND(Z$236&gt;='Mapa de férias'!$I$15,Z$236&lt;='Mapa de férias'!$J$15))),"F",""))</f>
        <v/>
      </c>
      <c r="AA243" s="44">
        <f>IF(OR($B243="",AA$236=""),"",IF(AND(NETWORKDAYS(AA$236,AA$236,'Feriados'!$F$7:$F$22)=1,OR(AND(AA$236&gt;='Mapa de férias'!$E$15,AA$236&lt;='Mapa de férias'!$F$15),AND(AA$236&gt;='Mapa de férias'!$G$15,AA$236&lt;='Mapa de férias'!$H$15),AND(AA$236&gt;='Mapa de férias'!$I$15,AA$236&lt;='Mapa de férias'!$J$15))),"F",""))</f>
        <v/>
      </c>
      <c r="AB243" s="44">
        <f>IF(OR($B243="",AB$236=""),"",IF(AND(NETWORKDAYS(AB$236,AB$236,'Feriados'!$F$7:$F$22)=1,OR(AND(AB$236&gt;='Mapa de férias'!$E$15,AB$236&lt;='Mapa de férias'!$F$15),AND(AB$236&gt;='Mapa de férias'!$G$15,AB$236&lt;='Mapa de férias'!$H$15),AND(AB$236&gt;='Mapa de férias'!$I$15,AB$236&lt;='Mapa de férias'!$J$15))),"F",""))</f>
        <v/>
      </c>
      <c r="AC243" s="44">
        <f>IF(OR($B243="",AC$236=""),"",IF(AND(NETWORKDAYS(AC$236,AC$236,'Feriados'!$F$7:$F$22)=1,OR(AND(AC$236&gt;='Mapa de férias'!$E$15,AC$236&lt;='Mapa de férias'!$F$15),AND(AC$236&gt;='Mapa de férias'!$G$15,AC$236&lt;='Mapa de férias'!$H$15),AND(AC$236&gt;='Mapa de férias'!$I$15,AC$236&lt;='Mapa de férias'!$J$15))),"F",""))</f>
        <v/>
      </c>
      <c r="AD243" s="44">
        <f>IF(OR($B243="",AD$236=""),"",IF(AND(NETWORKDAYS(AD$236,AD$236,'Feriados'!$F$7:$F$22)=1,OR(AND(AD$236&gt;='Mapa de férias'!$E$15,AD$236&lt;='Mapa de férias'!$F$15),AND(AD$236&gt;='Mapa de férias'!$G$15,AD$236&lt;='Mapa de férias'!$H$15),AND(AD$236&gt;='Mapa de férias'!$I$15,AD$236&lt;='Mapa de férias'!$J$15))),"F",""))</f>
        <v/>
      </c>
      <c r="AE243" s="44">
        <f>IF(OR($B243="",AE$236=""),"",IF(AND(NETWORKDAYS(AE$236,AE$236,'Feriados'!$F$7:$F$22)=1,OR(AND(AE$236&gt;='Mapa de férias'!$E$15,AE$236&lt;='Mapa de férias'!$F$15),AND(AE$236&gt;='Mapa de férias'!$G$15,AE$236&lt;='Mapa de férias'!$H$15),AND(AE$236&gt;='Mapa de férias'!$I$15,AE$236&lt;='Mapa de férias'!$J$15))),"F",""))</f>
        <v/>
      </c>
      <c r="AF243" s="44">
        <f>IF(OR($B243="",AF$236=""),"",IF(AND(NETWORKDAYS(AF$236,AF$236,'Feriados'!$F$7:$F$22)=1,OR(AND(AF$236&gt;='Mapa de férias'!$E$15,AF$236&lt;='Mapa de férias'!$F$15),AND(AF$236&gt;='Mapa de férias'!$G$15,AF$236&lt;='Mapa de férias'!$H$15),AND(AF$236&gt;='Mapa de férias'!$I$15,AF$236&lt;='Mapa de férias'!$J$15))),"F",""))</f>
        <v/>
      </c>
      <c r="AG243" s="44">
        <f>IF(OR($B243="",AG$236=""),"",IF(AND(NETWORKDAYS(AG$236,AG$236,'Feriados'!$F$7:$F$22)=1,OR(AND(AG$236&gt;='Mapa de férias'!$E$15,AG$236&lt;='Mapa de férias'!$F$15),AND(AG$236&gt;='Mapa de férias'!$G$15,AG$236&lt;='Mapa de férias'!$H$15),AND(AG$236&gt;='Mapa de férias'!$I$15,AG$236&lt;='Mapa de férias'!$J$15))),"F",""))</f>
        <v/>
      </c>
      <c r="AH243" s="45">
        <f>IF($B243="","",COUNTIF(C243:AG243,"F"))</f>
        <v/>
      </c>
    </row>
    <row r="244" ht="15" customHeight="1">
      <c r="A244" s="42" t="n">
        <v>7</v>
      </c>
      <c r="B244" s="43">
        <f>IF('Mapa de férias'!$B$16="","",'Mapa de férias'!$B$16)</f>
        <v/>
      </c>
      <c r="C244" s="44">
        <f>IF(OR($B244="",C$236=""),"",IF(AND(NETWORKDAYS(C$236,C$236,'Feriados'!$F$7:$F$22)=1,OR(AND(C$236&gt;='Mapa de férias'!$E$16,C$236&lt;='Mapa de férias'!$F$16),AND(C$236&gt;='Mapa de férias'!$G$16,C$236&lt;='Mapa de férias'!$H$16),AND(C$236&gt;='Mapa de férias'!$I$16,C$236&lt;='Mapa de férias'!$J$16))),"F",""))</f>
        <v/>
      </c>
      <c r="D244" s="44">
        <f>IF(OR($B244="",D$236=""),"",IF(AND(NETWORKDAYS(D$236,D$236,'Feriados'!$F$7:$F$22)=1,OR(AND(D$236&gt;='Mapa de férias'!$E$16,D$236&lt;='Mapa de férias'!$F$16),AND(D$236&gt;='Mapa de férias'!$G$16,D$236&lt;='Mapa de férias'!$H$16),AND(D$236&gt;='Mapa de férias'!$I$16,D$236&lt;='Mapa de férias'!$J$16))),"F",""))</f>
        <v/>
      </c>
      <c r="E244" s="44">
        <f>IF(OR($B244="",E$236=""),"",IF(AND(NETWORKDAYS(E$236,E$236,'Feriados'!$F$7:$F$22)=1,OR(AND(E$236&gt;='Mapa de férias'!$E$16,E$236&lt;='Mapa de férias'!$F$16),AND(E$236&gt;='Mapa de férias'!$G$16,E$236&lt;='Mapa de férias'!$H$16),AND(E$236&gt;='Mapa de férias'!$I$16,E$236&lt;='Mapa de férias'!$J$16))),"F",""))</f>
        <v/>
      </c>
      <c r="F244" s="44">
        <f>IF(OR($B244="",F$236=""),"",IF(AND(NETWORKDAYS(F$236,F$236,'Feriados'!$F$7:$F$22)=1,OR(AND(F$236&gt;='Mapa de férias'!$E$16,F$236&lt;='Mapa de férias'!$F$16),AND(F$236&gt;='Mapa de férias'!$G$16,F$236&lt;='Mapa de férias'!$H$16),AND(F$236&gt;='Mapa de férias'!$I$16,F$236&lt;='Mapa de férias'!$J$16))),"F",""))</f>
        <v/>
      </c>
      <c r="G244" s="44">
        <f>IF(OR($B244="",G$236=""),"",IF(AND(NETWORKDAYS(G$236,G$236,'Feriados'!$F$7:$F$22)=1,OR(AND(G$236&gt;='Mapa de férias'!$E$16,G$236&lt;='Mapa de férias'!$F$16),AND(G$236&gt;='Mapa de férias'!$G$16,G$236&lt;='Mapa de férias'!$H$16),AND(G$236&gt;='Mapa de férias'!$I$16,G$236&lt;='Mapa de férias'!$J$16))),"F",""))</f>
        <v/>
      </c>
      <c r="H244" s="44">
        <f>IF(OR($B244="",H$236=""),"",IF(AND(NETWORKDAYS(H$236,H$236,'Feriados'!$F$7:$F$22)=1,OR(AND(H$236&gt;='Mapa de férias'!$E$16,H$236&lt;='Mapa de férias'!$F$16),AND(H$236&gt;='Mapa de férias'!$G$16,H$236&lt;='Mapa de férias'!$H$16),AND(H$236&gt;='Mapa de férias'!$I$16,H$236&lt;='Mapa de férias'!$J$16))),"F",""))</f>
        <v/>
      </c>
      <c r="I244" s="44">
        <f>IF(OR($B244="",I$236=""),"",IF(AND(NETWORKDAYS(I$236,I$236,'Feriados'!$F$7:$F$22)=1,OR(AND(I$236&gt;='Mapa de férias'!$E$16,I$236&lt;='Mapa de férias'!$F$16),AND(I$236&gt;='Mapa de férias'!$G$16,I$236&lt;='Mapa de férias'!$H$16),AND(I$236&gt;='Mapa de férias'!$I$16,I$236&lt;='Mapa de férias'!$J$16))),"F",""))</f>
        <v/>
      </c>
      <c r="J244" s="44">
        <f>IF(OR($B244="",J$236=""),"",IF(AND(NETWORKDAYS(J$236,J$236,'Feriados'!$F$7:$F$22)=1,OR(AND(J$236&gt;='Mapa de férias'!$E$16,J$236&lt;='Mapa de férias'!$F$16),AND(J$236&gt;='Mapa de férias'!$G$16,J$236&lt;='Mapa de férias'!$H$16),AND(J$236&gt;='Mapa de férias'!$I$16,J$236&lt;='Mapa de férias'!$J$16))),"F",""))</f>
        <v/>
      </c>
      <c r="K244" s="44">
        <f>IF(OR($B244="",K$236=""),"",IF(AND(NETWORKDAYS(K$236,K$236,'Feriados'!$F$7:$F$22)=1,OR(AND(K$236&gt;='Mapa de férias'!$E$16,K$236&lt;='Mapa de férias'!$F$16),AND(K$236&gt;='Mapa de férias'!$G$16,K$236&lt;='Mapa de férias'!$H$16),AND(K$236&gt;='Mapa de férias'!$I$16,K$236&lt;='Mapa de férias'!$J$16))),"F",""))</f>
        <v/>
      </c>
      <c r="L244" s="44">
        <f>IF(OR($B244="",L$236=""),"",IF(AND(NETWORKDAYS(L$236,L$236,'Feriados'!$F$7:$F$22)=1,OR(AND(L$236&gt;='Mapa de férias'!$E$16,L$236&lt;='Mapa de férias'!$F$16),AND(L$236&gt;='Mapa de férias'!$G$16,L$236&lt;='Mapa de férias'!$H$16),AND(L$236&gt;='Mapa de férias'!$I$16,L$236&lt;='Mapa de férias'!$J$16))),"F",""))</f>
        <v/>
      </c>
      <c r="M244" s="44">
        <f>IF(OR($B244="",M$236=""),"",IF(AND(NETWORKDAYS(M$236,M$236,'Feriados'!$F$7:$F$22)=1,OR(AND(M$236&gt;='Mapa de férias'!$E$16,M$236&lt;='Mapa de férias'!$F$16),AND(M$236&gt;='Mapa de férias'!$G$16,M$236&lt;='Mapa de férias'!$H$16),AND(M$236&gt;='Mapa de férias'!$I$16,M$236&lt;='Mapa de férias'!$J$16))),"F",""))</f>
        <v/>
      </c>
      <c r="N244" s="44">
        <f>IF(OR($B244="",N$236=""),"",IF(AND(NETWORKDAYS(N$236,N$236,'Feriados'!$F$7:$F$22)=1,OR(AND(N$236&gt;='Mapa de férias'!$E$16,N$236&lt;='Mapa de férias'!$F$16),AND(N$236&gt;='Mapa de férias'!$G$16,N$236&lt;='Mapa de férias'!$H$16),AND(N$236&gt;='Mapa de férias'!$I$16,N$236&lt;='Mapa de férias'!$J$16))),"F",""))</f>
        <v/>
      </c>
      <c r="O244" s="44">
        <f>IF(OR($B244="",O$236=""),"",IF(AND(NETWORKDAYS(O$236,O$236,'Feriados'!$F$7:$F$22)=1,OR(AND(O$236&gt;='Mapa de férias'!$E$16,O$236&lt;='Mapa de férias'!$F$16),AND(O$236&gt;='Mapa de férias'!$G$16,O$236&lt;='Mapa de férias'!$H$16),AND(O$236&gt;='Mapa de férias'!$I$16,O$236&lt;='Mapa de férias'!$J$16))),"F",""))</f>
        <v/>
      </c>
      <c r="P244" s="44">
        <f>IF(OR($B244="",P$236=""),"",IF(AND(NETWORKDAYS(P$236,P$236,'Feriados'!$F$7:$F$22)=1,OR(AND(P$236&gt;='Mapa de férias'!$E$16,P$236&lt;='Mapa de férias'!$F$16),AND(P$236&gt;='Mapa de férias'!$G$16,P$236&lt;='Mapa de férias'!$H$16),AND(P$236&gt;='Mapa de férias'!$I$16,P$236&lt;='Mapa de férias'!$J$16))),"F",""))</f>
        <v/>
      </c>
      <c r="Q244" s="44">
        <f>IF(OR($B244="",Q$236=""),"",IF(AND(NETWORKDAYS(Q$236,Q$236,'Feriados'!$F$7:$F$22)=1,OR(AND(Q$236&gt;='Mapa de férias'!$E$16,Q$236&lt;='Mapa de férias'!$F$16),AND(Q$236&gt;='Mapa de férias'!$G$16,Q$236&lt;='Mapa de férias'!$H$16),AND(Q$236&gt;='Mapa de férias'!$I$16,Q$236&lt;='Mapa de férias'!$J$16))),"F",""))</f>
        <v/>
      </c>
      <c r="R244" s="44">
        <f>IF(OR($B244="",R$236=""),"",IF(AND(NETWORKDAYS(R$236,R$236,'Feriados'!$F$7:$F$22)=1,OR(AND(R$236&gt;='Mapa de férias'!$E$16,R$236&lt;='Mapa de férias'!$F$16),AND(R$236&gt;='Mapa de férias'!$G$16,R$236&lt;='Mapa de férias'!$H$16),AND(R$236&gt;='Mapa de férias'!$I$16,R$236&lt;='Mapa de férias'!$J$16))),"F",""))</f>
        <v/>
      </c>
      <c r="S244" s="44">
        <f>IF(OR($B244="",S$236=""),"",IF(AND(NETWORKDAYS(S$236,S$236,'Feriados'!$F$7:$F$22)=1,OR(AND(S$236&gt;='Mapa de férias'!$E$16,S$236&lt;='Mapa de férias'!$F$16),AND(S$236&gt;='Mapa de férias'!$G$16,S$236&lt;='Mapa de férias'!$H$16),AND(S$236&gt;='Mapa de férias'!$I$16,S$236&lt;='Mapa de férias'!$J$16))),"F",""))</f>
        <v/>
      </c>
      <c r="T244" s="44">
        <f>IF(OR($B244="",T$236=""),"",IF(AND(NETWORKDAYS(T$236,T$236,'Feriados'!$F$7:$F$22)=1,OR(AND(T$236&gt;='Mapa de férias'!$E$16,T$236&lt;='Mapa de férias'!$F$16),AND(T$236&gt;='Mapa de férias'!$G$16,T$236&lt;='Mapa de férias'!$H$16),AND(T$236&gt;='Mapa de férias'!$I$16,T$236&lt;='Mapa de férias'!$J$16))),"F",""))</f>
        <v/>
      </c>
      <c r="U244" s="44">
        <f>IF(OR($B244="",U$236=""),"",IF(AND(NETWORKDAYS(U$236,U$236,'Feriados'!$F$7:$F$22)=1,OR(AND(U$236&gt;='Mapa de férias'!$E$16,U$236&lt;='Mapa de férias'!$F$16),AND(U$236&gt;='Mapa de férias'!$G$16,U$236&lt;='Mapa de férias'!$H$16),AND(U$236&gt;='Mapa de férias'!$I$16,U$236&lt;='Mapa de férias'!$J$16))),"F",""))</f>
        <v/>
      </c>
      <c r="V244" s="44">
        <f>IF(OR($B244="",V$236=""),"",IF(AND(NETWORKDAYS(V$236,V$236,'Feriados'!$F$7:$F$22)=1,OR(AND(V$236&gt;='Mapa de férias'!$E$16,V$236&lt;='Mapa de férias'!$F$16),AND(V$236&gt;='Mapa de férias'!$G$16,V$236&lt;='Mapa de férias'!$H$16),AND(V$236&gt;='Mapa de férias'!$I$16,V$236&lt;='Mapa de férias'!$J$16))),"F",""))</f>
        <v/>
      </c>
      <c r="W244" s="44">
        <f>IF(OR($B244="",W$236=""),"",IF(AND(NETWORKDAYS(W$236,W$236,'Feriados'!$F$7:$F$22)=1,OR(AND(W$236&gt;='Mapa de férias'!$E$16,W$236&lt;='Mapa de férias'!$F$16),AND(W$236&gt;='Mapa de férias'!$G$16,W$236&lt;='Mapa de férias'!$H$16),AND(W$236&gt;='Mapa de férias'!$I$16,W$236&lt;='Mapa de férias'!$J$16))),"F",""))</f>
        <v/>
      </c>
      <c r="X244" s="44">
        <f>IF(OR($B244="",X$236=""),"",IF(AND(NETWORKDAYS(X$236,X$236,'Feriados'!$F$7:$F$22)=1,OR(AND(X$236&gt;='Mapa de férias'!$E$16,X$236&lt;='Mapa de férias'!$F$16),AND(X$236&gt;='Mapa de férias'!$G$16,X$236&lt;='Mapa de férias'!$H$16),AND(X$236&gt;='Mapa de férias'!$I$16,X$236&lt;='Mapa de férias'!$J$16))),"F",""))</f>
        <v/>
      </c>
      <c r="Y244" s="44">
        <f>IF(OR($B244="",Y$236=""),"",IF(AND(NETWORKDAYS(Y$236,Y$236,'Feriados'!$F$7:$F$22)=1,OR(AND(Y$236&gt;='Mapa de férias'!$E$16,Y$236&lt;='Mapa de férias'!$F$16),AND(Y$236&gt;='Mapa de férias'!$G$16,Y$236&lt;='Mapa de férias'!$H$16),AND(Y$236&gt;='Mapa de férias'!$I$16,Y$236&lt;='Mapa de férias'!$J$16))),"F",""))</f>
        <v/>
      </c>
      <c r="Z244" s="44">
        <f>IF(OR($B244="",Z$236=""),"",IF(AND(NETWORKDAYS(Z$236,Z$236,'Feriados'!$F$7:$F$22)=1,OR(AND(Z$236&gt;='Mapa de férias'!$E$16,Z$236&lt;='Mapa de férias'!$F$16),AND(Z$236&gt;='Mapa de férias'!$G$16,Z$236&lt;='Mapa de férias'!$H$16),AND(Z$236&gt;='Mapa de férias'!$I$16,Z$236&lt;='Mapa de férias'!$J$16))),"F",""))</f>
        <v/>
      </c>
      <c r="AA244" s="44">
        <f>IF(OR($B244="",AA$236=""),"",IF(AND(NETWORKDAYS(AA$236,AA$236,'Feriados'!$F$7:$F$22)=1,OR(AND(AA$236&gt;='Mapa de férias'!$E$16,AA$236&lt;='Mapa de férias'!$F$16),AND(AA$236&gt;='Mapa de férias'!$G$16,AA$236&lt;='Mapa de férias'!$H$16),AND(AA$236&gt;='Mapa de férias'!$I$16,AA$236&lt;='Mapa de férias'!$J$16))),"F",""))</f>
        <v/>
      </c>
      <c r="AB244" s="44">
        <f>IF(OR($B244="",AB$236=""),"",IF(AND(NETWORKDAYS(AB$236,AB$236,'Feriados'!$F$7:$F$22)=1,OR(AND(AB$236&gt;='Mapa de férias'!$E$16,AB$236&lt;='Mapa de férias'!$F$16),AND(AB$236&gt;='Mapa de férias'!$G$16,AB$236&lt;='Mapa de férias'!$H$16),AND(AB$236&gt;='Mapa de férias'!$I$16,AB$236&lt;='Mapa de férias'!$J$16))),"F",""))</f>
        <v/>
      </c>
      <c r="AC244" s="44">
        <f>IF(OR($B244="",AC$236=""),"",IF(AND(NETWORKDAYS(AC$236,AC$236,'Feriados'!$F$7:$F$22)=1,OR(AND(AC$236&gt;='Mapa de férias'!$E$16,AC$236&lt;='Mapa de férias'!$F$16),AND(AC$236&gt;='Mapa de férias'!$G$16,AC$236&lt;='Mapa de férias'!$H$16),AND(AC$236&gt;='Mapa de férias'!$I$16,AC$236&lt;='Mapa de férias'!$J$16))),"F",""))</f>
        <v/>
      </c>
      <c r="AD244" s="44">
        <f>IF(OR($B244="",AD$236=""),"",IF(AND(NETWORKDAYS(AD$236,AD$236,'Feriados'!$F$7:$F$22)=1,OR(AND(AD$236&gt;='Mapa de férias'!$E$16,AD$236&lt;='Mapa de férias'!$F$16),AND(AD$236&gt;='Mapa de férias'!$G$16,AD$236&lt;='Mapa de férias'!$H$16),AND(AD$236&gt;='Mapa de férias'!$I$16,AD$236&lt;='Mapa de férias'!$J$16))),"F",""))</f>
        <v/>
      </c>
      <c r="AE244" s="44">
        <f>IF(OR($B244="",AE$236=""),"",IF(AND(NETWORKDAYS(AE$236,AE$236,'Feriados'!$F$7:$F$22)=1,OR(AND(AE$236&gt;='Mapa de férias'!$E$16,AE$236&lt;='Mapa de férias'!$F$16),AND(AE$236&gt;='Mapa de férias'!$G$16,AE$236&lt;='Mapa de férias'!$H$16),AND(AE$236&gt;='Mapa de férias'!$I$16,AE$236&lt;='Mapa de férias'!$J$16))),"F",""))</f>
        <v/>
      </c>
      <c r="AF244" s="44">
        <f>IF(OR($B244="",AF$236=""),"",IF(AND(NETWORKDAYS(AF$236,AF$236,'Feriados'!$F$7:$F$22)=1,OR(AND(AF$236&gt;='Mapa de férias'!$E$16,AF$236&lt;='Mapa de férias'!$F$16),AND(AF$236&gt;='Mapa de férias'!$G$16,AF$236&lt;='Mapa de férias'!$H$16),AND(AF$236&gt;='Mapa de férias'!$I$16,AF$236&lt;='Mapa de férias'!$J$16))),"F",""))</f>
        <v/>
      </c>
      <c r="AG244" s="44">
        <f>IF(OR($B244="",AG$236=""),"",IF(AND(NETWORKDAYS(AG$236,AG$236,'Feriados'!$F$7:$F$22)=1,OR(AND(AG$236&gt;='Mapa de férias'!$E$16,AG$236&lt;='Mapa de férias'!$F$16),AND(AG$236&gt;='Mapa de férias'!$G$16,AG$236&lt;='Mapa de férias'!$H$16),AND(AG$236&gt;='Mapa de férias'!$I$16,AG$236&lt;='Mapa de férias'!$J$16))),"F",""))</f>
        <v/>
      </c>
      <c r="AH244" s="45">
        <f>IF($B244="","",COUNTIF(C244:AG244,"F"))</f>
        <v/>
      </c>
    </row>
    <row r="245" ht="15" customHeight="1">
      <c r="A245" s="42" t="n">
        <v>8</v>
      </c>
      <c r="B245" s="43">
        <f>IF('Mapa de férias'!$B$17="","",'Mapa de férias'!$B$17)</f>
        <v/>
      </c>
      <c r="C245" s="44">
        <f>IF(OR($B245="",C$236=""),"",IF(AND(NETWORKDAYS(C$236,C$236,'Feriados'!$F$7:$F$22)=1,OR(AND(C$236&gt;='Mapa de férias'!$E$17,C$236&lt;='Mapa de férias'!$F$17),AND(C$236&gt;='Mapa de férias'!$G$17,C$236&lt;='Mapa de férias'!$H$17),AND(C$236&gt;='Mapa de férias'!$I$17,C$236&lt;='Mapa de férias'!$J$17))),"F",""))</f>
        <v/>
      </c>
      <c r="D245" s="44">
        <f>IF(OR($B245="",D$236=""),"",IF(AND(NETWORKDAYS(D$236,D$236,'Feriados'!$F$7:$F$22)=1,OR(AND(D$236&gt;='Mapa de férias'!$E$17,D$236&lt;='Mapa de férias'!$F$17),AND(D$236&gt;='Mapa de férias'!$G$17,D$236&lt;='Mapa de férias'!$H$17),AND(D$236&gt;='Mapa de férias'!$I$17,D$236&lt;='Mapa de férias'!$J$17))),"F",""))</f>
        <v/>
      </c>
      <c r="E245" s="44">
        <f>IF(OR($B245="",E$236=""),"",IF(AND(NETWORKDAYS(E$236,E$236,'Feriados'!$F$7:$F$22)=1,OR(AND(E$236&gt;='Mapa de férias'!$E$17,E$236&lt;='Mapa de férias'!$F$17),AND(E$236&gt;='Mapa de férias'!$G$17,E$236&lt;='Mapa de férias'!$H$17),AND(E$236&gt;='Mapa de férias'!$I$17,E$236&lt;='Mapa de férias'!$J$17))),"F",""))</f>
        <v/>
      </c>
      <c r="F245" s="44">
        <f>IF(OR($B245="",F$236=""),"",IF(AND(NETWORKDAYS(F$236,F$236,'Feriados'!$F$7:$F$22)=1,OR(AND(F$236&gt;='Mapa de férias'!$E$17,F$236&lt;='Mapa de férias'!$F$17),AND(F$236&gt;='Mapa de férias'!$G$17,F$236&lt;='Mapa de férias'!$H$17),AND(F$236&gt;='Mapa de férias'!$I$17,F$236&lt;='Mapa de férias'!$J$17))),"F",""))</f>
        <v/>
      </c>
      <c r="G245" s="44">
        <f>IF(OR($B245="",G$236=""),"",IF(AND(NETWORKDAYS(G$236,G$236,'Feriados'!$F$7:$F$22)=1,OR(AND(G$236&gt;='Mapa de férias'!$E$17,G$236&lt;='Mapa de férias'!$F$17),AND(G$236&gt;='Mapa de férias'!$G$17,G$236&lt;='Mapa de férias'!$H$17),AND(G$236&gt;='Mapa de férias'!$I$17,G$236&lt;='Mapa de férias'!$J$17))),"F",""))</f>
        <v/>
      </c>
      <c r="H245" s="44">
        <f>IF(OR($B245="",H$236=""),"",IF(AND(NETWORKDAYS(H$236,H$236,'Feriados'!$F$7:$F$22)=1,OR(AND(H$236&gt;='Mapa de férias'!$E$17,H$236&lt;='Mapa de férias'!$F$17),AND(H$236&gt;='Mapa de férias'!$G$17,H$236&lt;='Mapa de férias'!$H$17),AND(H$236&gt;='Mapa de férias'!$I$17,H$236&lt;='Mapa de férias'!$J$17))),"F",""))</f>
        <v/>
      </c>
      <c r="I245" s="44">
        <f>IF(OR($B245="",I$236=""),"",IF(AND(NETWORKDAYS(I$236,I$236,'Feriados'!$F$7:$F$22)=1,OR(AND(I$236&gt;='Mapa de férias'!$E$17,I$236&lt;='Mapa de férias'!$F$17),AND(I$236&gt;='Mapa de férias'!$G$17,I$236&lt;='Mapa de férias'!$H$17),AND(I$236&gt;='Mapa de férias'!$I$17,I$236&lt;='Mapa de férias'!$J$17))),"F",""))</f>
        <v/>
      </c>
      <c r="J245" s="44">
        <f>IF(OR($B245="",J$236=""),"",IF(AND(NETWORKDAYS(J$236,J$236,'Feriados'!$F$7:$F$22)=1,OR(AND(J$236&gt;='Mapa de férias'!$E$17,J$236&lt;='Mapa de férias'!$F$17),AND(J$236&gt;='Mapa de férias'!$G$17,J$236&lt;='Mapa de férias'!$H$17),AND(J$236&gt;='Mapa de férias'!$I$17,J$236&lt;='Mapa de férias'!$J$17))),"F",""))</f>
        <v/>
      </c>
      <c r="K245" s="44">
        <f>IF(OR($B245="",K$236=""),"",IF(AND(NETWORKDAYS(K$236,K$236,'Feriados'!$F$7:$F$22)=1,OR(AND(K$236&gt;='Mapa de férias'!$E$17,K$236&lt;='Mapa de férias'!$F$17),AND(K$236&gt;='Mapa de férias'!$G$17,K$236&lt;='Mapa de férias'!$H$17),AND(K$236&gt;='Mapa de férias'!$I$17,K$236&lt;='Mapa de férias'!$J$17))),"F",""))</f>
        <v/>
      </c>
      <c r="L245" s="44">
        <f>IF(OR($B245="",L$236=""),"",IF(AND(NETWORKDAYS(L$236,L$236,'Feriados'!$F$7:$F$22)=1,OR(AND(L$236&gt;='Mapa de férias'!$E$17,L$236&lt;='Mapa de férias'!$F$17),AND(L$236&gt;='Mapa de férias'!$G$17,L$236&lt;='Mapa de férias'!$H$17),AND(L$236&gt;='Mapa de férias'!$I$17,L$236&lt;='Mapa de férias'!$J$17))),"F",""))</f>
        <v/>
      </c>
      <c r="M245" s="44">
        <f>IF(OR($B245="",M$236=""),"",IF(AND(NETWORKDAYS(M$236,M$236,'Feriados'!$F$7:$F$22)=1,OR(AND(M$236&gt;='Mapa de férias'!$E$17,M$236&lt;='Mapa de férias'!$F$17),AND(M$236&gt;='Mapa de férias'!$G$17,M$236&lt;='Mapa de férias'!$H$17),AND(M$236&gt;='Mapa de férias'!$I$17,M$236&lt;='Mapa de férias'!$J$17))),"F",""))</f>
        <v/>
      </c>
      <c r="N245" s="44">
        <f>IF(OR($B245="",N$236=""),"",IF(AND(NETWORKDAYS(N$236,N$236,'Feriados'!$F$7:$F$22)=1,OR(AND(N$236&gt;='Mapa de férias'!$E$17,N$236&lt;='Mapa de férias'!$F$17),AND(N$236&gt;='Mapa de férias'!$G$17,N$236&lt;='Mapa de férias'!$H$17),AND(N$236&gt;='Mapa de férias'!$I$17,N$236&lt;='Mapa de férias'!$J$17))),"F",""))</f>
        <v/>
      </c>
      <c r="O245" s="44">
        <f>IF(OR($B245="",O$236=""),"",IF(AND(NETWORKDAYS(O$236,O$236,'Feriados'!$F$7:$F$22)=1,OR(AND(O$236&gt;='Mapa de férias'!$E$17,O$236&lt;='Mapa de férias'!$F$17),AND(O$236&gt;='Mapa de férias'!$G$17,O$236&lt;='Mapa de férias'!$H$17),AND(O$236&gt;='Mapa de férias'!$I$17,O$236&lt;='Mapa de férias'!$J$17))),"F",""))</f>
        <v/>
      </c>
      <c r="P245" s="44">
        <f>IF(OR($B245="",P$236=""),"",IF(AND(NETWORKDAYS(P$236,P$236,'Feriados'!$F$7:$F$22)=1,OR(AND(P$236&gt;='Mapa de férias'!$E$17,P$236&lt;='Mapa de férias'!$F$17),AND(P$236&gt;='Mapa de férias'!$G$17,P$236&lt;='Mapa de férias'!$H$17),AND(P$236&gt;='Mapa de férias'!$I$17,P$236&lt;='Mapa de férias'!$J$17))),"F",""))</f>
        <v/>
      </c>
      <c r="Q245" s="44">
        <f>IF(OR($B245="",Q$236=""),"",IF(AND(NETWORKDAYS(Q$236,Q$236,'Feriados'!$F$7:$F$22)=1,OR(AND(Q$236&gt;='Mapa de férias'!$E$17,Q$236&lt;='Mapa de férias'!$F$17),AND(Q$236&gt;='Mapa de férias'!$G$17,Q$236&lt;='Mapa de férias'!$H$17),AND(Q$236&gt;='Mapa de férias'!$I$17,Q$236&lt;='Mapa de férias'!$J$17))),"F",""))</f>
        <v/>
      </c>
      <c r="R245" s="44">
        <f>IF(OR($B245="",R$236=""),"",IF(AND(NETWORKDAYS(R$236,R$236,'Feriados'!$F$7:$F$22)=1,OR(AND(R$236&gt;='Mapa de férias'!$E$17,R$236&lt;='Mapa de férias'!$F$17),AND(R$236&gt;='Mapa de férias'!$G$17,R$236&lt;='Mapa de férias'!$H$17),AND(R$236&gt;='Mapa de férias'!$I$17,R$236&lt;='Mapa de férias'!$J$17))),"F",""))</f>
        <v/>
      </c>
      <c r="S245" s="44">
        <f>IF(OR($B245="",S$236=""),"",IF(AND(NETWORKDAYS(S$236,S$236,'Feriados'!$F$7:$F$22)=1,OR(AND(S$236&gt;='Mapa de férias'!$E$17,S$236&lt;='Mapa de férias'!$F$17),AND(S$236&gt;='Mapa de férias'!$G$17,S$236&lt;='Mapa de férias'!$H$17),AND(S$236&gt;='Mapa de férias'!$I$17,S$236&lt;='Mapa de férias'!$J$17))),"F",""))</f>
        <v/>
      </c>
      <c r="T245" s="44">
        <f>IF(OR($B245="",T$236=""),"",IF(AND(NETWORKDAYS(T$236,T$236,'Feriados'!$F$7:$F$22)=1,OR(AND(T$236&gt;='Mapa de férias'!$E$17,T$236&lt;='Mapa de férias'!$F$17),AND(T$236&gt;='Mapa de férias'!$G$17,T$236&lt;='Mapa de férias'!$H$17),AND(T$236&gt;='Mapa de férias'!$I$17,T$236&lt;='Mapa de férias'!$J$17))),"F",""))</f>
        <v/>
      </c>
      <c r="U245" s="44">
        <f>IF(OR($B245="",U$236=""),"",IF(AND(NETWORKDAYS(U$236,U$236,'Feriados'!$F$7:$F$22)=1,OR(AND(U$236&gt;='Mapa de férias'!$E$17,U$236&lt;='Mapa de férias'!$F$17),AND(U$236&gt;='Mapa de férias'!$G$17,U$236&lt;='Mapa de férias'!$H$17),AND(U$236&gt;='Mapa de férias'!$I$17,U$236&lt;='Mapa de férias'!$J$17))),"F",""))</f>
        <v/>
      </c>
      <c r="V245" s="44">
        <f>IF(OR($B245="",V$236=""),"",IF(AND(NETWORKDAYS(V$236,V$236,'Feriados'!$F$7:$F$22)=1,OR(AND(V$236&gt;='Mapa de férias'!$E$17,V$236&lt;='Mapa de férias'!$F$17),AND(V$236&gt;='Mapa de férias'!$G$17,V$236&lt;='Mapa de férias'!$H$17),AND(V$236&gt;='Mapa de férias'!$I$17,V$236&lt;='Mapa de férias'!$J$17))),"F",""))</f>
        <v/>
      </c>
      <c r="W245" s="44">
        <f>IF(OR($B245="",W$236=""),"",IF(AND(NETWORKDAYS(W$236,W$236,'Feriados'!$F$7:$F$22)=1,OR(AND(W$236&gt;='Mapa de férias'!$E$17,W$236&lt;='Mapa de férias'!$F$17),AND(W$236&gt;='Mapa de férias'!$G$17,W$236&lt;='Mapa de férias'!$H$17),AND(W$236&gt;='Mapa de férias'!$I$17,W$236&lt;='Mapa de férias'!$J$17))),"F",""))</f>
        <v/>
      </c>
      <c r="X245" s="44">
        <f>IF(OR($B245="",X$236=""),"",IF(AND(NETWORKDAYS(X$236,X$236,'Feriados'!$F$7:$F$22)=1,OR(AND(X$236&gt;='Mapa de férias'!$E$17,X$236&lt;='Mapa de férias'!$F$17),AND(X$236&gt;='Mapa de férias'!$G$17,X$236&lt;='Mapa de férias'!$H$17),AND(X$236&gt;='Mapa de férias'!$I$17,X$236&lt;='Mapa de férias'!$J$17))),"F",""))</f>
        <v/>
      </c>
      <c r="Y245" s="44">
        <f>IF(OR($B245="",Y$236=""),"",IF(AND(NETWORKDAYS(Y$236,Y$236,'Feriados'!$F$7:$F$22)=1,OR(AND(Y$236&gt;='Mapa de férias'!$E$17,Y$236&lt;='Mapa de férias'!$F$17),AND(Y$236&gt;='Mapa de férias'!$G$17,Y$236&lt;='Mapa de férias'!$H$17),AND(Y$236&gt;='Mapa de férias'!$I$17,Y$236&lt;='Mapa de férias'!$J$17))),"F",""))</f>
        <v/>
      </c>
      <c r="Z245" s="44">
        <f>IF(OR($B245="",Z$236=""),"",IF(AND(NETWORKDAYS(Z$236,Z$236,'Feriados'!$F$7:$F$22)=1,OR(AND(Z$236&gt;='Mapa de férias'!$E$17,Z$236&lt;='Mapa de férias'!$F$17),AND(Z$236&gt;='Mapa de férias'!$G$17,Z$236&lt;='Mapa de férias'!$H$17),AND(Z$236&gt;='Mapa de férias'!$I$17,Z$236&lt;='Mapa de férias'!$J$17))),"F",""))</f>
        <v/>
      </c>
      <c r="AA245" s="44">
        <f>IF(OR($B245="",AA$236=""),"",IF(AND(NETWORKDAYS(AA$236,AA$236,'Feriados'!$F$7:$F$22)=1,OR(AND(AA$236&gt;='Mapa de férias'!$E$17,AA$236&lt;='Mapa de férias'!$F$17),AND(AA$236&gt;='Mapa de férias'!$G$17,AA$236&lt;='Mapa de férias'!$H$17),AND(AA$236&gt;='Mapa de férias'!$I$17,AA$236&lt;='Mapa de férias'!$J$17))),"F",""))</f>
        <v/>
      </c>
      <c r="AB245" s="44">
        <f>IF(OR($B245="",AB$236=""),"",IF(AND(NETWORKDAYS(AB$236,AB$236,'Feriados'!$F$7:$F$22)=1,OR(AND(AB$236&gt;='Mapa de férias'!$E$17,AB$236&lt;='Mapa de férias'!$F$17),AND(AB$236&gt;='Mapa de férias'!$G$17,AB$236&lt;='Mapa de férias'!$H$17),AND(AB$236&gt;='Mapa de férias'!$I$17,AB$236&lt;='Mapa de férias'!$J$17))),"F",""))</f>
        <v/>
      </c>
      <c r="AC245" s="44">
        <f>IF(OR($B245="",AC$236=""),"",IF(AND(NETWORKDAYS(AC$236,AC$236,'Feriados'!$F$7:$F$22)=1,OR(AND(AC$236&gt;='Mapa de férias'!$E$17,AC$236&lt;='Mapa de férias'!$F$17),AND(AC$236&gt;='Mapa de férias'!$G$17,AC$236&lt;='Mapa de férias'!$H$17),AND(AC$236&gt;='Mapa de férias'!$I$17,AC$236&lt;='Mapa de férias'!$J$17))),"F",""))</f>
        <v/>
      </c>
      <c r="AD245" s="44">
        <f>IF(OR($B245="",AD$236=""),"",IF(AND(NETWORKDAYS(AD$236,AD$236,'Feriados'!$F$7:$F$22)=1,OR(AND(AD$236&gt;='Mapa de férias'!$E$17,AD$236&lt;='Mapa de férias'!$F$17),AND(AD$236&gt;='Mapa de férias'!$G$17,AD$236&lt;='Mapa de férias'!$H$17),AND(AD$236&gt;='Mapa de férias'!$I$17,AD$236&lt;='Mapa de férias'!$J$17))),"F",""))</f>
        <v/>
      </c>
      <c r="AE245" s="44">
        <f>IF(OR($B245="",AE$236=""),"",IF(AND(NETWORKDAYS(AE$236,AE$236,'Feriados'!$F$7:$F$22)=1,OR(AND(AE$236&gt;='Mapa de férias'!$E$17,AE$236&lt;='Mapa de férias'!$F$17),AND(AE$236&gt;='Mapa de férias'!$G$17,AE$236&lt;='Mapa de férias'!$H$17),AND(AE$236&gt;='Mapa de férias'!$I$17,AE$236&lt;='Mapa de férias'!$J$17))),"F",""))</f>
        <v/>
      </c>
      <c r="AF245" s="44">
        <f>IF(OR($B245="",AF$236=""),"",IF(AND(NETWORKDAYS(AF$236,AF$236,'Feriados'!$F$7:$F$22)=1,OR(AND(AF$236&gt;='Mapa de férias'!$E$17,AF$236&lt;='Mapa de férias'!$F$17),AND(AF$236&gt;='Mapa de férias'!$G$17,AF$236&lt;='Mapa de férias'!$H$17),AND(AF$236&gt;='Mapa de férias'!$I$17,AF$236&lt;='Mapa de férias'!$J$17))),"F",""))</f>
        <v/>
      </c>
      <c r="AG245" s="44">
        <f>IF(OR($B245="",AG$236=""),"",IF(AND(NETWORKDAYS(AG$236,AG$236,'Feriados'!$F$7:$F$22)=1,OR(AND(AG$236&gt;='Mapa de férias'!$E$17,AG$236&lt;='Mapa de férias'!$F$17),AND(AG$236&gt;='Mapa de férias'!$G$17,AG$236&lt;='Mapa de férias'!$H$17),AND(AG$236&gt;='Mapa de férias'!$I$17,AG$236&lt;='Mapa de férias'!$J$17))),"F",""))</f>
        <v/>
      </c>
      <c r="AH245" s="45">
        <f>IF($B245="","",COUNTIF(C245:AG245,"F"))</f>
        <v/>
      </c>
    </row>
    <row r="246" ht="15" customHeight="1">
      <c r="A246" s="42" t="n">
        <v>9</v>
      </c>
      <c r="B246" s="43">
        <f>IF('Mapa de férias'!$B$18="","",'Mapa de férias'!$B$18)</f>
        <v/>
      </c>
      <c r="C246" s="44">
        <f>IF(OR($B246="",C$236=""),"",IF(AND(NETWORKDAYS(C$236,C$236,'Feriados'!$F$7:$F$22)=1,OR(AND(C$236&gt;='Mapa de férias'!$E$18,C$236&lt;='Mapa de férias'!$F$18),AND(C$236&gt;='Mapa de férias'!$G$18,C$236&lt;='Mapa de férias'!$H$18),AND(C$236&gt;='Mapa de férias'!$I$18,C$236&lt;='Mapa de férias'!$J$18))),"F",""))</f>
        <v/>
      </c>
      <c r="D246" s="44">
        <f>IF(OR($B246="",D$236=""),"",IF(AND(NETWORKDAYS(D$236,D$236,'Feriados'!$F$7:$F$22)=1,OR(AND(D$236&gt;='Mapa de férias'!$E$18,D$236&lt;='Mapa de férias'!$F$18),AND(D$236&gt;='Mapa de férias'!$G$18,D$236&lt;='Mapa de férias'!$H$18),AND(D$236&gt;='Mapa de férias'!$I$18,D$236&lt;='Mapa de férias'!$J$18))),"F",""))</f>
        <v/>
      </c>
      <c r="E246" s="44">
        <f>IF(OR($B246="",E$236=""),"",IF(AND(NETWORKDAYS(E$236,E$236,'Feriados'!$F$7:$F$22)=1,OR(AND(E$236&gt;='Mapa de férias'!$E$18,E$236&lt;='Mapa de férias'!$F$18),AND(E$236&gt;='Mapa de férias'!$G$18,E$236&lt;='Mapa de férias'!$H$18),AND(E$236&gt;='Mapa de férias'!$I$18,E$236&lt;='Mapa de férias'!$J$18))),"F",""))</f>
        <v/>
      </c>
      <c r="F246" s="44">
        <f>IF(OR($B246="",F$236=""),"",IF(AND(NETWORKDAYS(F$236,F$236,'Feriados'!$F$7:$F$22)=1,OR(AND(F$236&gt;='Mapa de férias'!$E$18,F$236&lt;='Mapa de férias'!$F$18),AND(F$236&gt;='Mapa de férias'!$G$18,F$236&lt;='Mapa de férias'!$H$18),AND(F$236&gt;='Mapa de férias'!$I$18,F$236&lt;='Mapa de férias'!$J$18))),"F",""))</f>
        <v/>
      </c>
      <c r="G246" s="44">
        <f>IF(OR($B246="",G$236=""),"",IF(AND(NETWORKDAYS(G$236,G$236,'Feriados'!$F$7:$F$22)=1,OR(AND(G$236&gt;='Mapa de férias'!$E$18,G$236&lt;='Mapa de férias'!$F$18),AND(G$236&gt;='Mapa de férias'!$G$18,G$236&lt;='Mapa de férias'!$H$18),AND(G$236&gt;='Mapa de férias'!$I$18,G$236&lt;='Mapa de férias'!$J$18))),"F",""))</f>
        <v/>
      </c>
      <c r="H246" s="44">
        <f>IF(OR($B246="",H$236=""),"",IF(AND(NETWORKDAYS(H$236,H$236,'Feriados'!$F$7:$F$22)=1,OR(AND(H$236&gt;='Mapa de férias'!$E$18,H$236&lt;='Mapa de férias'!$F$18),AND(H$236&gt;='Mapa de férias'!$G$18,H$236&lt;='Mapa de férias'!$H$18),AND(H$236&gt;='Mapa de férias'!$I$18,H$236&lt;='Mapa de férias'!$J$18))),"F",""))</f>
        <v/>
      </c>
      <c r="I246" s="44">
        <f>IF(OR($B246="",I$236=""),"",IF(AND(NETWORKDAYS(I$236,I$236,'Feriados'!$F$7:$F$22)=1,OR(AND(I$236&gt;='Mapa de férias'!$E$18,I$236&lt;='Mapa de férias'!$F$18),AND(I$236&gt;='Mapa de férias'!$G$18,I$236&lt;='Mapa de férias'!$H$18),AND(I$236&gt;='Mapa de férias'!$I$18,I$236&lt;='Mapa de férias'!$J$18))),"F",""))</f>
        <v/>
      </c>
      <c r="J246" s="44">
        <f>IF(OR($B246="",J$236=""),"",IF(AND(NETWORKDAYS(J$236,J$236,'Feriados'!$F$7:$F$22)=1,OR(AND(J$236&gt;='Mapa de férias'!$E$18,J$236&lt;='Mapa de férias'!$F$18),AND(J$236&gt;='Mapa de férias'!$G$18,J$236&lt;='Mapa de férias'!$H$18),AND(J$236&gt;='Mapa de férias'!$I$18,J$236&lt;='Mapa de férias'!$J$18))),"F",""))</f>
        <v/>
      </c>
      <c r="K246" s="44">
        <f>IF(OR($B246="",K$236=""),"",IF(AND(NETWORKDAYS(K$236,K$236,'Feriados'!$F$7:$F$22)=1,OR(AND(K$236&gt;='Mapa de férias'!$E$18,K$236&lt;='Mapa de férias'!$F$18),AND(K$236&gt;='Mapa de férias'!$G$18,K$236&lt;='Mapa de férias'!$H$18),AND(K$236&gt;='Mapa de férias'!$I$18,K$236&lt;='Mapa de férias'!$J$18))),"F",""))</f>
        <v/>
      </c>
      <c r="L246" s="44">
        <f>IF(OR($B246="",L$236=""),"",IF(AND(NETWORKDAYS(L$236,L$236,'Feriados'!$F$7:$F$22)=1,OR(AND(L$236&gt;='Mapa de férias'!$E$18,L$236&lt;='Mapa de férias'!$F$18),AND(L$236&gt;='Mapa de férias'!$G$18,L$236&lt;='Mapa de férias'!$H$18),AND(L$236&gt;='Mapa de férias'!$I$18,L$236&lt;='Mapa de férias'!$J$18))),"F",""))</f>
        <v/>
      </c>
      <c r="M246" s="44">
        <f>IF(OR($B246="",M$236=""),"",IF(AND(NETWORKDAYS(M$236,M$236,'Feriados'!$F$7:$F$22)=1,OR(AND(M$236&gt;='Mapa de férias'!$E$18,M$236&lt;='Mapa de férias'!$F$18),AND(M$236&gt;='Mapa de férias'!$G$18,M$236&lt;='Mapa de férias'!$H$18),AND(M$236&gt;='Mapa de férias'!$I$18,M$236&lt;='Mapa de férias'!$J$18))),"F",""))</f>
        <v/>
      </c>
      <c r="N246" s="44">
        <f>IF(OR($B246="",N$236=""),"",IF(AND(NETWORKDAYS(N$236,N$236,'Feriados'!$F$7:$F$22)=1,OR(AND(N$236&gt;='Mapa de férias'!$E$18,N$236&lt;='Mapa de férias'!$F$18),AND(N$236&gt;='Mapa de férias'!$G$18,N$236&lt;='Mapa de férias'!$H$18),AND(N$236&gt;='Mapa de férias'!$I$18,N$236&lt;='Mapa de férias'!$J$18))),"F",""))</f>
        <v/>
      </c>
      <c r="O246" s="44">
        <f>IF(OR($B246="",O$236=""),"",IF(AND(NETWORKDAYS(O$236,O$236,'Feriados'!$F$7:$F$22)=1,OR(AND(O$236&gt;='Mapa de férias'!$E$18,O$236&lt;='Mapa de férias'!$F$18),AND(O$236&gt;='Mapa de férias'!$G$18,O$236&lt;='Mapa de férias'!$H$18),AND(O$236&gt;='Mapa de férias'!$I$18,O$236&lt;='Mapa de férias'!$J$18))),"F",""))</f>
        <v/>
      </c>
      <c r="P246" s="44">
        <f>IF(OR($B246="",P$236=""),"",IF(AND(NETWORKDAYS(P$236,P$236,'Feriados'!$F$7:$F$22)=1,OR(AND(P$236&gt;='Mapa de férias'!$E$18,P$236&lt;='Mapa de férias'!$F$18),AND(P$236&gt;='Mapa de férias'!$G$18,P$236&lt;='Mapa de férias'!$H$18),AND(P$236&gt;='Mapa de férias'!$I$18,P$236&lt;='Mapa de férias'!$J$18))),"F",""))</f>
        <v/>
      </c>
      <c r="Q246" s="44">
        <f>IF(OR($B246="",Q$236=""),"",IF(AND(NETWORKDAYS(Q$236,Q$236,'Feriados'!$F$7:$F$22)=1,OR(AND(Q$236&gt;='Mapa de férias'!$E$18,Q$236&lt;='Mapa de férias'!$F$18),AND(Q$236&gt;='Mapa de férias'!$G$18,Q$236&lt;='Mapa de férias'!$H$18),AND(Q$236&gt;='Mapa de férias'!$I$18,Q$236&lt;='Mapa de férias'!$J$18))),"F",""))</f>
        <v/>
      </c>
      <c r="R246" s="44">
        <f>IF(OR($B246="",R$236=""),"",IF(AND(NETWORKDAYS(R$236,R$236,'Feriados'!$F$7:$F$22)=1,OR(AND(R$236&gt;='Mapa de férias'!$E$18,R$236&lt;='Mapa de férias'!$F$18),AND(R$236&gt;='Mapa de férias'!$G$18,R$236&lt;='Mapa de férias'!$H$18),AND(R$236&gt;='Mapa de férias'!$I$18,R$236&lt;='Mapa de férias'!$J$18))),"F",""))</f>
        <v/>
      </c>
      <c r="S246" s="44">
        <f>IF(OR($B246="",S$236=""),"",IF(AND(NETWORKDAYS(S$236,S$236,'Feriados'!$F$7:$F$22)=1,OR(AND(S$236&gt;='Mapa de férias'!$E$18,S$236&lt;='Mapa de férias'!$F$18),AND(S$236&gt;='Mapa de férias'!$G$18,S$236&lt;='Mapa de férias'!$H$18),AND(S$236&gt;='Mapa de férias'!$I$18,S$236&lt;='Mapa de férias'!$J$18))),"F",""))</f>
        <v/>
      </c>
      <c r="T246" s="44">
        <f>IF(OR($B246="",T$236=""),"",IF(AND(NETWORKDAYS(T$236,T$236,'Feriados'!$F$7:$F$22)=1,OR(AND(T$236&gt;='Mapa de férias'!$E$18,T$236&lt;='Mapa de férias'!$F$18),AND(T$236&gt;='Mapa de férias'!$G$18,T$236&lt;='Mapa de férias'!$H$18),AND(T$236&gt;='Mapa de férias'!$I$18,T$236&lt;='Mapa de férias'!$J$18))),"F",""))</f>
        <v/>
      </c>
      <c r="U246" s="44">
        <f>IF(OR($B246="",U$236=""),"",IF(AND(NETWORKDAYS(U$236,U$236,'Feriados'!$F$7:$F$22)=1,OR(AND(U$236&gt;='Mapa de férias'!$E$18,U$236&lt;='Mapa de férias'!$F$18),AND(U$236&gt;='Mapa de férias'!$G$18,U$236&lt;='Mapa de férias'!$H$18),AND(U$236&gt;='Mapa de férias'!$I$18,U$236&lt;='Mapa de férias'!$J$18))),"F",""))</f>
        <v/>
      </c>
      <c r="V246" s="44">
        <f>IF(OR($B246="",V$236=""),"",IF(AND(NETWORKDAYS(V$236,V$236,'Feriados'!$F$7:$F$22)=1,OR(AND(V$236&gt;='Mapa de férias'!$E$18,V$236&lt;='Mapa de férias'!$F$18),AND(V$236&gt;='Mapa de férias'!$G$18,V$236&lt;='Mapa de férias'!$H$18),AND(V$236&gt;='Mapa de férias'!$I$18,V$236&lt;='Mapa de férias'!$J$18))),"F",""))</f>
        <v/>
      </c>
      <c r="W246" s="44">
        <f>IF(OR($B246="",W$236=""),"",IF(AND(NETWORKDAYS(W$236,W$236,'Feriados'!$F$7:$F$22)=1,OR(AND(W$236&gt;='Mapa de férias'!$E$18,W$236&lt;='Mapa de férias'!$F$18),AND(W$236&gt;='Mapa de férias'!$G$18,W$236&lt;='Mapa de férias'!$H$18),AND(W$236&gt;='Mapa de férias'!$I$18,W$236&lt;='Mapa de férias'!$J$18))),"F",""))</f>
        <v/>
      </c>
      <c r="X246" s="44">
        <f>IF(OR($B246="",X$236=""),"",IF(AND(NETWORKDAYS(X$236,X$236,'Feriados'!$F$7:$F$22)=1,OR(AND(X$236&gt;='Mapa de férias'!$E$18,X$236&lt;='Mapa de férias'!$F$18),AND(X$236&gt;='Mapa de férias'!$G$18,X$236&lt;='Mapa de férias'!$H$18),AND(X$236&gt;='Mapa de férias'!$I$18,X$236&lt;='Mapa de férias'!$J$18))),"F",""))</f>
        <v/>
      </c>
      <c r="Y246" s="44">
        <f>IF(OR($B246="",Y$236=""),"",IF(AND(NETWORKDAYS(Y$236,Y$236,'Feriados'!$F$7:$F$22)=1,OR(AND(Y$236&gt;='Mapa de férias'!$E$18,Y$236&lt;='Mapa de férias'!$F$18),AND(Y$236&gt;='Mapa de férias'!$G$18,Y$236&lt;='Mapa de férias'!$H$18),AND(Y$236&gt;='Mapa de férias'!$I$18,Y$236&lt;='Mapa de férias'!$J$18))),"F",""))</f>
        <v/>
      </c>
      <c r="Z246" s="44">
        <f>IF(OR($B246="",Z$236=""),"",IF(AND(NETWORKDAYS(Z$236,Z$236,'Feriados'!$F$7:$F$22)=1,OR(AND(Z$236&gt;='Mapa de férias'!$E$18,Z$236&lt;='Mapa de férias'!$F$18),AND(Z$236&gt;='Mapa de férias'!$G$18,Z$236&lt;='Mapa de férias'!$H$18),AND(Z$236&gt;='Mapa de férias'!$I$18,Z$236&lt;='Mapa de férias'!$J$18))),"F",""))</f>
        <v/>
      </c>
      <c r="AA246" s="44">
        <f>IF(OR($B246="",AA$236=""),"",IF(AND(NETWORKDAYS(AA$236,AA$236,'Feriados'!$F$7:$F$22)=1,OR(AND(AA$236&gt;='Mapa de férias'!$E$18,AA$236&lt;='Mapa de férias'!$F$18),AND(AA$236&gt;='Mapa de férias'!$G$18,AA$236&lt;='Mapa de férias'!$H$18),AND(AA$236&gt;='Mapa de férias'!$I$18,AA$236&lt;='Mapa de férias'!$J$18))),"F",""))</f>
        <v/>
      </c>
      <c r="AB246" s="44">
        <f>IF(OR($B246="",AB$236=""),"",IF(AND(NETWORKDAYS(AB$236,AB$236,'Feriados'!$F$7:$F$22)=1,OR(AND(AB$236&gt;='Mapa de férias'!$E$18,AB$236&lt;='Mapa de férias'!$F$18),AND(AB$236&gt;='Mapa de férias'!$G$18,AB$236&lt;='Mapa de férias'!$H$18),AND(AB$236&gt;='Mapa de férias'!$I$18,AB$236&lt;='Mapa de férias'!$J$18))),"F",""))</f>
        <v/>
      </c>
      <c r="AC246" s="44">
        <f>IF(OR($B246="",AC$236=""),"",IF(AND(NETWORKDAYS(AC$236,AC$236,'Feriados'!$F$7:$F$22)=1,OR(AND(AC$236&gt;='Mapa de férias'!$E$18,AC$236&lt;='Mapa de férias'!$F$18),AND(AC$236&gt;='Mapa de férias'!$G$18,AC$236&lt;='Mapa de férias'!$H$18),AND(AC$236&gt;='Mapa de férias'!$I$18,AC$236&lt;='Mapa de férias'!$J$18))),"F",""))</f>
        <v/>
      </c>
      <c r="AD246" s="44">
        <f>IF(OR($B246="",AD$236=""),"",IF(AND(NETWORKDAYS(AD$236,AD$236,'Feriados'!$F$7:$F$22)=1,OR(AND(AD$236&gt;='Mapa de férias'!$E$18,AD$236&lt;='Mapa de férias'!$F$18),AND(AD$236&gt;='Mapa de férias'!$G$18,AD$236&lt;='Mapa de férias'!$H$18),AND(AD$236&gt;='Mapa de férias'!$I$18,AD$236&lt;='Mapa de férias'!$J$18))),"F",""))</f>
        <v/>
      </c>
      <c r="AE246" s="44">
        <f>IF(OR($B246="",AE$236=""),"",IF(AND(NETWORKDAYS(AE$236,AE$236,'Feriados'!$F$7:$F$22)=1,OR(AND(AE$236&gt;='Mapa de férias'!$E$18,AE$236&lt;='Mapa de férias'!$F$18),AND(AE$236&gt;='Mapa de férias'!$G$18,AE$236&lt;='Mapa de férias'!$H$18),AND(AE$236&gt;='Mapa de férias'!$I$18,AE$236&lt;='Mapa de férias'!$J$18))),"F",""))</f>
        <v/>
      </c>
      <c r="AF246" s="44">
        <f>IF(OR($B246="",AF$236=""),"",IF(AND(NETWORKDAYS(AF$236,AF$236,'Feriados'!$F$7:$F$22)=1,OR(AND(AF$236&gt;='Mapa de férias'!$E$18,AF$236&lt;='Mapa de férias'!$F$18),AND(AF$236&gt;='Mapa de férias'!$G$18,AF$236&lt;='Mapa de férias'!$H$18),AND(AF$236&gt;='Mapa de férias'!$I$18,AF$236&lt;='Mapa de férias'!$J$18))),"F",""))</f>
        <v/>
      </c>
      <c r="AG246" s="44">
        <f>IF(OR($B246="",AG$236=""),"",IF(AND(NETWORKDAYS(AG$236,AG$236,'Feriados'!$F$7:$F$22)=1,OR(AND(AG$236&gt;='Mapa de férias'!$E$18,AG$236&lt;='Mapa de férias'!$F$18),AND(AG$236&gt;='Mapa de férias'!$G$18,AG$236&lt;='Mapa de férias'!$H$18),AND(AG$236&gt;='Mapa de férias'!$I$18,AG$236&lt;='Mapa de férias'!$J$18))),"F",""))</f>
        <v/>
      </c>
      <c r="AH246" s="45">
        <f>IF($B246="","",COUNTIF(C246:AG246,"F"))</f>
        <v/>
      </c>
    </row>
    <row r="247" ht="15" customHeight="1">
      <c r="A247" s="42" t="n">
        <v>10</v>
      </c>
      <c r="B247" s="43">
        <f>IF('Mapa de férias'!$B$19="","",'Mapa de férias'!$B$19)</f>
        <v/>
      </c>
      <c r="C247" s="44">
        <f>IF(OR($B247="",C$236=""),"",IF(AND(NETWORKDAYS(C$236,C$236,'Feriados'!$F$7:$F$22)=1,OR(AND(C$236&gt;='Mapa de férias'!$E$19,C$236&lt;='Mapa de férias'!$F$19),AND(C$236&gt;='Mapa de férias'!$G$19,C$236&lt;='Mapa de férias'!$H$19),AND(C$236&gt;='Mapa de férias'!$I$19,C$236&lt;='Mapa de férias'!$J$19))),"F",""))</f>
        <v/>
      </c>
      <c r="D247" s="44">
        <f>IF(OR($B247="",D$236=""),"",IF(AND(NETWORKDAYS(D$236,D$236,'Feriados'!$F$7:$F$22)=1,OR(AND(D$236&gt;='Mapa de férias'!$E$19,D$236&lt;='Mapa de férias'!$F$19),AND(D$236&gt;='Mapa de férias'!$G$19,D$236&lt;='Mapa de férias'!$H$19),AND(D$236&gt;='Mapa de férias'!$I$19,D$236&lt;='Mapa de férias'!$J$19))),"F",""))</f>
        <v/>
      </c>
      <c r="E247" s="44">
        <f>IF(OR($B247="",E$236=""),"",IF(AND(NETWORKDAYS(E$236,E$236,'Feriados'!$F$7:$F$22)=1,OR(AND(E$236&gt;='Mapa de férias'!$E$19,E$236&lt;='Mapa de férias'!$F$19),AND(E$236&gt;='Mapa de férias'!$G$19,E$236&lt;='Mapa de férias'!$H$19),AND(E$236&gt;='Mapa de férias'!$I$19,E$236&lt;='Mapa de férias'!$J$19))),"F",""))</f>
        <v/>
      </c>
      <c r="F247" s="44">
        <f>IF(OR($B247="",F$236=""),"",IF(AND(NETWORKDAYS(F$236,F$236,'Feriados'!$F$7:$F$22)=1,OR(AND(F$236&gt;='Mapa de férias'!$E$19,F$236&lt;='Mapa de férias'!$F$19),AND(F$236&gt;='Mapa de férias'!$G$19,F$236&lt;='Mapa de férias'!$H$19),AND(F$236&gt;='Mapa de férias'!$I$19,F$236&lt;='Mapa de férias'!$J$19))),"F",""))</f>
        <v/>
      </c>
      <c r="G247" s="44">
        <f>IF(OR($B247="",G$236=""),"",IF(AND(NETWORKDAYS(G$236,G$236,'Feriados'!$F$7:$F$22)=1,OR(AND(G$236&gt;='Mapa de férias'!$E$19,G$236&lt;='Mapa de férias'!$F$19),AND(G$236&gt;='Mapa de férias'!$G$19,G$236&lt;='Mapa de férias'!$H$19),AND(G$236&gt;='Mapa de férias'!$I$19,G$236&lt;='Mapa de férias'!$J$19))),"F",""))</f>
        <v/>
      </c>
      <c r="H247" s="44">
        <f>IF(OR($B247="",H$236=""),"",IF(AND(NETWORKDAYS(H$236,H$236,'Feriados'!$F$7:$F$22)=1,OR(AND(H$236&gt;='Mapa de férias'!$E$19,H$236&lt;='Mapa de férias'!$F$19),AND(H$236&gt;='Mapa de férias'!$G$19,H$236&lt;='Mapa de férias'!$H$19),AND(H$236&gt;='Mapa de férias'!$I$19,H$236&lt;='Mapa de férias'!$J$19))),"F",""))</f>
        <v/>
      </c>
      <c r="I247" s="44">
        <f>IF(OR($B247="",I$236=""),"",IF(AND(NETWORKDAYS(I$236,I$236,'Feriados'!$F$7:$F$22)=1,OR(AND(I$236&gt;='Mapa de férias'!$E$19,I$236&lt;='Mapa de férias'!$F$19),AND(I$236&gt;='Mapa de férias'!$G$19,I$236&lt;='Mapa de férias'!$H$19),AND(I$236&gt;='Mapa de férias'!$I$19,I$236&lt;='Mapa de férias'!$J$19))),"F",""))</f>
        <v/>
      </c>
      <c r="J247" s="44">
        <f>IF(OR($B247="",J$236=""),"",IF(AND(NETWORKDAYS(J$236,J$236,'Feriados'!$F$7:$F$22)=1,OR(AND(J$236&gt;='Mapa de férias'!$E$19,J$236&lt;='Mapa de férias'!$F$19),AND(J$236&gt;='Mapa de férias'!$G$19,J$236&lt;='Mapa de férias'!$H$19),AND(J$236&gt;='Mapa de férias'!$I$19,J$236&lt;='Mapa de férias'!$J$19))),"F",""))</f>
        <v/>
      </c>
      <c r="K247" s="44">
        <f>IF(OR($B247="",K$236=""),"",IF(AND(NETWORKDAYS(K$236,K$236,'Feriados'!$F$7:$F$22)=1,OR(AND(K$236&gt;='Mapa de férias'!$E$19,K$236&lt;='Mapa de férias'!$F$19),AND(K$236&gt;='Mapa de férias'!$G$19,K$236&lt;='Mapa de férias'!$H$19),AND(K$236&gt;='Mapa de férias'!$I$19,K$236&lt;='Mapa de férias'!$J$19))),"F",""))</f>
        <v/>
      </c>
      <c r="L247" s="44">
        <f>IF(OR($B247="",L$236=""),"",IF(AND(NETWORKDAYS(L$236,L$236,'Feriados'!$F$7:$F$22)=1,OR(AND(L$236&gt;='Mapa de férias'!$E$19,L$236&lt;='Mapa de férias'!$F$19),AND(L$236&gt;='Mapa de férias'!$G$19,L$236&lt;='Mapa de férias'!$H$19),AND(L$236&gt;='Mapa de férias'!$I$19,L$236&lt;='Mapa de férias'!$J$19))),"F",""))</f>
        <v/>
      </c>
      <c r="M247" s="44">
        <f>IF(OR($B247="",M$236=""),"",IF(AND(NETWORKDAYS(M$236,M$236,'Feriados'!$F$7:$F$22)=1,OR(AND(M$236&gt;='Mapa de férias'!$E$19,M$236&lt;='Mapa de férias'!$F$19),AND(M$236&gt;='Mapa de férias'!$G$19,M$236&lt;='Mapa de férias'!$H$19),AND(M$236&gt;='Mapa de férias'!$I$19,M$236&lt;='Mapa de férias'!$J$19))),"F",""))</f>
        <v/>
      </c>
      <c r="N247" s="44">
        <f>IF(OR($B247="",N$236=""),"",IF(AND(NETWORKDAYS(N$236,N$236,'Feriados'!$F$7:$F$22)=1,OR(AND(N$236&gt;='Mapa de férias'!$E$19,N$236&lt;='Mapa de férias'!$F$19),AND(N$236&gt;='Mapa de férias'!$G$19,N$236&lt;='Mapa de férias'!$H$19),AND(N$236&gt;='Mapa de férias'!$I$19,N$236&lt;='Mapa de férias'!$J$19))),"F",""))</f>
        <v/>
      </c>
      <c r="O247" s="44">
        <f>IF(OR($B247="",O$236=""),"",IF(AND(NETWORKDAYS(O$236,O$236,'Feriados'!$F$7:$F$22)=1,OR(AND(O$236&gt;='Mapa de férias'!$E$19,O$236&lt;='Mapa de férias'!$F$19),AND(O$236&gt;='Mapa de férias'!$G$19,O$236&lt;='Mapa de férias'!$H$19),AND(O$236&gt;='Mapa de férias'!$I$19,O$236&lt;='Mapa de férias'!$J$19))),"F",""))</f>
        <v/>
      </c>
      <c r="P247" s="44">
        <f>IF(OR($B247="",P$236=""),"",IF(AND(NETWORKDAYS(P$236,P$236,'Feriados'!$F$7:$F$22)=1,OR(AND(P$236&gt;='Mapa de férias'!$E$19,P$236&lt;='Mapa de férias'!$F$19),AND(P$236&gt;='Mapa de férias'!$G$19,P$236&lt;='Mapa de férias'!$H$19),AND(P$236&gt;='Mapa de férias'!$I$19,P$236&lt;='Mapa de férias'!$J$19))),"F",""))</f>
        <v/>
      </c>
      <c r="Q247" s="44">
        <f>IF(OR($B247="",Q$236=""),"",IF(AND(NETWORKDAYS(Q$236,Q$236,'Feriados'!$F$7:$F$22)=1,OR(AND(Q$236&gt;='Mapa de férias'!$E$19,Q$236&lt;='Mapa de férias'!$F$19),AND(Q$236&gt;='Mapa de férias'!$G$19,Q$236&lt;='Mapa de férias'!$H$19),AND(Q$236&gt;='Mapa de férias'!$I$19,Q$236&lt;='Mapa de férias'!$J$19))),"F",""))</f>
        <v/>
      </c>
      <c r="R247" s="44">
        <f>IF(OR($B247="",R$236=""),"",IF(AND(NETWORKDAYS(R$236,R$236,'Feriados'!$F$7:$F$22)=1,OR(AND(R$236&gt;='Mapa de férias'!$E$19,R$236&lt;='Mapa de férias'!$F$19),AND(R$236&gt;='Mapa de férias'!$G$19,R$236&lt;='Mapa de férias'!$H$19),AND(R$236&gt;='Mapa de férias'!$I$19,R$236&lt;='Mapa de férias'!$J$19))),"F",""))</f>
        <v/>
      </c>
      <c r="S247" s="44">
        <f>IF(OR($B247="",S$236=""),"",IF(AND(NETWORKDAYS(S$236,S$236,'Feriados'!$F$7:$F$22)=1,OR(AND(S$236&gt;='Mapa de férias'!$E$19,S$236&lt;='Mapa de férias'!$F$19),AND(S$236&gt;='Mapa de férias'!$G$19,S$236&lt;='Mapa de férias'!$H$19),AND(S$236&gt;='Mapa de férias'!$I$19,S$236&lt;='Mapa de férias'!$J$19))),"F",""))</f>
        <v/>
      </c>
      <c r="T247" s="44">
        <f>IF(OR($B247="",T$236=""),"",IF(AND(NETWORKDAYS(T$236,T$236,'Feriados'!$F$7:$F$22)=1,OR(AND(T$236&gt;='Mapa de férias'!$E$19,T$236&lt;='Mapa de férias'!$F$19),AND(T$236&gt;='Mapa de férias'!$G$19,T$236&lt;='Mapa de férias'!$H$19),AND(T$236&gt;='Mapa de férias'!$I$19,T$236&lt;='Mapa de férias'!$J$19))),"F",""))</f>
        <v/>
      </c>
      <c r="U247" s="44">
        <f>IF(OR($B247="",U$236=""),"",IF(AND(NETWORKDAYS(U$236,U$236,'Feriados'!$F$7:$F$22)=1,OR(AND(U$236&gt;='Mapa de férias'!$E$19,U$236&lt;='Mapa de férias'!$F$19),AND(U$236&gt;='Mapa de férias'!$G$19,U$236&lt;='Mapa de férias'!$H$19),AND(U$236&gt;='Mapa de férias'!$I$19,U$236&lt;='Mapa de férias'!$J$19))),"F",""))</f>
        <v/>
      </c>
      <c r="V247" s="44">
        <f>IF(OR($B247="",V$236=""),"",IF(AND(NETWORKDAYS(V$236,V$236,'Feriados'!$F$7:$F$22)=1,OR(AND(V$236&gt;='Mapa de férias'!$E$19,V$236&lt;='Mapa de férias'!$F$19),AND(V$236&gt;='Mapa de férias'!$G$19,V$236&lt;='Mapa de férias'!$H$19),AND(V$236&gt;='Mapa de férias'!$I$19,V$236&lt;='Mapa de férias'!$J$19))),"F",""))</f>
        <v/>
      </c>
      <c r="W247" s="44">
        <f>IF(OR($B247="",W$236=""),"",IF(AND(NETWORKDAYS(W$236,W$236,'Feriados'!$F$7:$F$22)=1,OR(AND(W$236&gt;='Mapa de férias'!$E$19,W$236&lt;='Mapa de férias'!$F$19),AND(W$236&gt;='Mapa de férias'!$G$19,W$236&lt;='Mapa de férias'!$H$19),AND(W$236&gt;='Mapa de férias'!$I$19,W$236&lt;='Mapa de férias'!$J$19))),"F",""))</f>
        <v/>
      </c>
      <c r="X247" s="44">
        <f>IF(OR($B247="",X$236=""),"",IF(AND(NETWORKDAYS(X$236,X$236,'Feriados'!$F$7:$F$22)=1,OR(AND(X$236&gt;='Mapa de férias'!$E$19,X$236&lt;='Mapa de férias'!$F$19),AND(X$236&gt;='Mapa de férias'!$G$19,X$236&lt;='Mapa de férias'!$H$19),AND(X$236&gt;='Mapa de férias'!$I$19,X$236&lt;='Mapa de férias'!$J$19))),"F",""))</f>
        <v/>
      </c>
      <c r="Y247" s="44">
        <f>IF(OR($B247="",Y$236=""),"",IF(AND(NETWORKDAYS(Y$236,Y$236,'Feriados'!$F$7:$F$22)=1,OR(AND(Y$236&gt;='Mapa de férias'!$E$19,Y$236&lt;='Mapa de férias'!$F$19),AND(Y$236&gt;='Mapa de férias'!$G$19,Y$236&lt;='Mapa de férias'!$H$19),AND(Y$236&gt;='Mapa de férias'!$I$19,Y$236&lt;='Mapa de férias'!$J$19))),"F",""))</f>
        <v/>
      </c>
      <c r="Z247" s="44">
        <f>IF(OR($B247="",Z$236=""),"",IF(AND(NETWORKDAYS(Z$236,Z$236,'Feriados'!$F$7:$F$22)=1,OR(AND(Z$236&gt;='Mapa de férias'!$E$19,Z$236&lt;='Mapa de férias'!$F$19),AND(Z$236&gt;='Mapa de férias'!$G$19,Z$236&lt;='Mapa de férias'!$H$19),AND(Z$236&gt;='Mapa de férias'!$I$19,Z$236&lt;='Mapa de férias'!$J$19))),"F",""))</f>
        <v/>
      </c>
      <c r="AA247" s="44">
        <f>IF(OR($B247="",AA$236=""),"",IF(AND(NETWORKDAYS(AA$236,AA$236,'Feriados'!$F$7:$F$22)=1,OR(AND(AA$236&gt;='Mapa de férias'!$E$19,AA$236&lt;='Mapa de férias'!$F$19),AND(AA$236&gt;='Mapa de férias'!$G$19,AA$236&lt;='Mapa de férias'!$H$19),AND(AA$236&gt;='Mapa de férias'!$I$19,AA$236&lt;='Mapa de férias'!$J$19))),"F",""))</f>
        <v/>
      </c>
      <c r="AB247" s="44">
        <f>IF(OR($B247="",AB$236=""),"",IF(AND(NETWORKDAYS(AB$236,AB$236,'Feriados'!$F$7:$F$22)=1,OR(AND(AB$236&gt;='Mapa de férias'!$E$19,AB$236&lt;='Mapa de férias'!$F$19),AND(AB$236&gt;='Mapa de férias'!$G$19,AB$236&lt;='Mapa de férias'!$H$19),AND(AB$236&gt;='Mapa de férias'!$I$19,AB$236&lt;='Mapa de férias'!$J$19))),"F",""))</f>
        <v/>
      </c>
      <c r="AC247" s="44">
        <f>IF(OR($B247="",AC$236=""),"",IF(AND(NETWORKDAYS(AC$236,AC$236,'Feriados'!$F$7:$F$22)=1,OR(AND(AC$236&gt;='Mapa de férias'!$E$19,AC$236&lt;='Mapa de férias'!$F$19),AND(AC$236&gt;='Mapa de férias'!$G$19,AC$236&lt;='Mapa de férias'!$H$19),AND(AC$236&gt;='Mapa de férias'!$I$19,AC$236&lt;='Mapa de férias'!$J$19))),"F",""))</f>
        <v/>
      </c>
      <c r="AD247" s="44">
        <f>IF(OR($B247="",AD$236=""),"",IF(AND(NETWORKDAYS(AD$236,AD$236,'Feriados'!$F$7:$F$22)=1,OR(AND(AD$236&gt;='Mapa de férias'!$E$19,AD$236&lt;='Mapa de férias'!$F$19),AND(AD$236&gt;='Mapa de férias'!$G$19,AD$236&lt;='Mapa de férias'!$H$19),AND(AD$236&gt;='Mapa de férias'!$I$19,AD$236&lt;='Mapa de férias'!$J$19))),"F",""))</f>
        <v/>
      </c>
      <c r="AE247" s="44">
        <f>IF(OR($B247="",AE$236=""),"",IF(AND(NETWORKDAYS(AE$236,AE$236,'Feriados'!$F$7:$F$22)=1,OR(AND(AE$236&gt;='Mapa de férias'!$E$19,AE$236&lt;='Mapa de férias'!$F$19),AND(AE$236&gt;='Mapa de férias'!$G$19,AE$236&lt;='Mapa de férias'!$H$19),AND(AE$236&gt;='Mapa de férias'!$I$19,AE$236&lt;='Mapa de férias'!$J$19))),"F",""))</f>
        <v/>
      </c>
      <c r="AF247" s="44">
        <f>IF(OR($B247="",AF$236=""),"",IF(AND(NETWORKDAYS(AF$236,AF$236,'Feriados'!$F$7:$F$22)=1,OR(AND(AF$236&gt;='Mapa de férias'!$E$19,AF$236&lt;='Mapa de férias'!$F$19),AND(AF$236&gt;='Mapa de férias'!$G$19,AF$236&lt;='Mapa de férias'!$H$19),AND(AF$236&gt;='Mapa de férias'!$I$19,AF$236&lt;='Mapa de férias'!$J$19))),"F",""))</f>
        <v/>
      </c>
      <c r="AG247" s="44">
        <f>IF(OR($B247="",AG$236=""),"",IF(AND(NETWORKDAYS(AG$236,AG$236,'Feriados'!$F$7:$F$22)=1,OR(AND(AG$236&gt;='Mapa de férias'!$E$19,AG$236&lt;='Mapa de férias'!$F$19),AND(AG$236&gt;='Mapa de férias'!$G$19,AG$236&lt;='Mapa de férias'!$H$19),AND(AG$236&gt;='Mapa de férias'!$I$19,AG$236&lt;='Mapa de férias'!$J$19))),"F",""))</f>
        <v/>
      </c>
      <c r="AH247" s="45">
        <f>IF($B247="","",COUNTIF(C247:AG247,"F"))</f>
        <v/>
      </c>
    </row>
    <row r="248" ht="15" customHeight="1">
      <c r="A248" s="42" t="n">
        <v>11</v>
      </c>
      <c r="B248" s="43">
        <f>IF('Mapa de férias'!$B$20="","",'Mapa de férias'!$B$20)</f>
        <v/>
      </c>
      <c r="C248" s="44">
        <f>IF(OR($B248="",C$236=""),"",IF(AND(NETWORKDAYS(C$236,C$236,'Feriados'!$F$7:$F$22)=1,OR(AND(C$236&gt;='Mapa de férias'!$E$20,C$236&lt;='Mapa de férias'!$F$20),AND(C$236&gt;='Mapa de férias'!$G$20,C$236&lt;='Mapa de férias'!$H$20),AND(C$236&gt;='Mapa de férias'!$I$20,C$236&lt;='Mapa de férias'!$J$20))),"F",""))</f>
        <v/>
      </c>
      <c r="D248" s="44">
        <f>IF(OR($B248="",D$236=""),"",IF(AND(NETWORKDAYS(D$236,D$236,'Feriados'!$F$7:$F$22)=1,OR(AND(D$236&gt;='Mapa de férias'!$E$20,D$236&lt;='Mapa de férias'!$F$20),AND(D$236&gt;='Mapa de férias'!$G$20,D$236&lt;='Mapa de férias'!$H$20),AND(D$236&gt;='Mapa de férias'!$I$20,D$236&lt;='Mapa de férias'!$J$20))),"F",""))</f>
        <v/>
      </c>
      <c r="E248" s="44">
        <f>IF(OR($B248="",E$236=""),"",IF(AND(NETWORKDAYS(E$236,E$236,'Feriados'!$F$7:$F$22)=1,OR(AND(E$236&gt;='Mapa de férias'!$E$20,E$236&lt;='Mapa de férias'!$F$20),AND(E$236&gt;='Mapa de férias'!$G$20,E$236&lt;='Mapa de férias'!$H$20),AND(E$236&gt;='Mapa de férias'!$I$20,E$236&lt;='Mapa de férias'!$J$20))),"F",""))</f>
        <v/>
      </c>
      <c r="F248" s="44">
        <f>IF(OR($B248="",F$236=""),"",IF(AND(NETWORKDAYS(F$236,F$236,'Feriados'!$F$7:$F$22)=1,OR(AND(F$236&gt;='Mapa de férias'!$E$20,F$236&lt;='Mapa de férias'!$F$20),AND(F$236&gt;='Mapa de férias'!$G$20,F$236&lt;='Mapa de férias'!$H$20),AND(F$236&gt;='Mapa de férias'!$I$20,F$236&lt;='Mapa de férias'!$J$20))),"F",""))</f>
        <v/>
      </c>
      <c r="G248" s="44">
        <f>IF(OR($B248="",G$236=""),"",IF(AND(NETWORKDAYS(G$236,G$236,'Feriados'!$F$7:$F$22)=1,OR(AND(G$236&gt;='Mapa de férias'!$E$20,G$236&lt;='Mapa de férias'!$F$20),AND(G$236&gt;='Mapa de férias'!$G$20,G$236&lt;='Mapa de férias'!$H$20),AND(G$236&gt;='Mapa de férias'!$I$20,G$236&lt;='Mapa de férias'!$J$20))),"F",""))</f>
        <v/>
      </c>
      <c r="H248" s="44">
        <f>IF(OR($B248="",H$236=""),"",IF(AND(NETWORKDAYS(H$236,H$236,'Feriados'!$F$7:$F$22)=1,OR(AND(H$236&gt;='Mapa de férias'!$E$20,H$236&lt;='Mapa de férias'!$F$20),AND(H$236&gt;='Mapa de férias'!$G$20,H$236&lt;='Mapa de férias'!$H$20),AND(H$236&gt;='Mapa de férias'!$I$20,H$236&lt;='Mapa de férias'!$J$20))),"F",""))</f>
        <v/>
      </c>
      <c r="I248" s="44">
        <f>IF(OR($B248="",I$236=""),"",IF(AND(NETWORKDAYS(I$236,I$236,'Feriados'!$F$7:$F$22)=1,OR(AND(I$236&gt;='Mapa de férias'!$E$20,I$236&lt;='Mapa de férias'!$F$20),AND(I$236&gt;='Mapa de férias'!$G$20,I$236&lt;='Mapa de férias'!$H$20),AND(I$236&gt;='Mapa de férias'!$I$20,I$236&lt;='Mapa de férias'!$J$20))),"F",""))</f>
        <v/>
      </c>
      <c r="J248" s="44">
        <f>IF(OR($B248="",J$236=""),"",IF(AND(NETWORKDAYS(J$236,J$236,'Feriados'!$F$7:$F$22)=1,OR(AND(J$236&gt;='Mapa de férias'!$E$20,J$236&lt;='Mapa de férias'!$F$20),AND(J$236&gt;='Mapa de férias'!$G$20,J$236&lt;='Mapa de férias'!$H$20),AND(J$236&gt;='Mapa de férias'!$I$20,J$236&lt;='Mapa de férias'!$J$20))),"F",""))</f>
        <v/>
      </c>
      <c r="K248" s="44">
        <f>IF(OR($B248="",K$236=""),"",IF(AND(NETWORKDAYS(K$236,K$236,'Feriados'!$F$7:$F$22)=1,OR(AND(K$236&gt;='Mapa de férias'!$E$20,K$236&lt;='Mapa de férias'!$F$20),AND(K$236&gt;='Mapa de férias'!$G$20,K$236&lt;='Mapa de férias'!$H$20),AND(K$236&gt;='Mapa de férias'!$I$20,K$236&lt;='Mapa de férias'!$J$20))),"F",""))</f>
        <v/>
      </c>
      <c r="L248" s="44">
        <f>IF(OR($B248="",L$236=""),"",IF(AND(NETWORKDAYS(L$236,L$236,'Feriados'!$F$7:$F$22)=1,OR(AND(L$236&gt;='Mapa de férias'!$E$20,L$236&lt;='Mapa de férias'!$F$20),AND(L$236&gt;='Mapa de férias'!$G$20,L$236&lt;='Mapa de férias'!$H$20),AND(L$236&gt;='Mapa de férias'!$I$20,L$236&lt;='Mapa de férias'!$J$20))),"F",""))</f>
        <v/>
      </c>
      <c r="M248" s="44">
        <f>IF(OR($B248="",M$236=""),"",IF(AND(NETWORKDAYS(M$236,M$236,'Feriados'!$F$7:$F$22)=1,OR(AND(M$236&gt;='Mapa de férias'!$E$20,M$236&lt;='Mapa de férias'!$F$20),AND(M$236&gt;='Mapa de férias'!$G$20,M$236&lt;='Mapa de férias'!$H$20),AND(M$236&gt;='Mapa de férias'!$I$20,M$236&lt;='Mapa de férias'!$J$20))),"F",""))</f>
        <v/>
      </c>
      <c r="N248" s="44">
        <f>IF(OR($B248="",N$236=""),"",IF(AND(NETWORKDAYS(N$236,N$236,'Feriados'!$F$7:$F$22)=1,OR(AND(N$236&gt;='Mapa de férias'!$E$20,N$236&lt;='Mapa de férias'!$F$20),AND(N$236&gt;='Mapa de férias'!$G$20,N$236&lt;='Mapa de férias'!$H$20),AND(N$236&gt;='Mapa de férias'!$I$20,N$236&lt;='Mapa de férias'!$J$20))),"F",""))</f>
        <v/>
      </c>
      <c r="O248" s="44">
        <f>IF(OR($B248="",O$236=""),"",IF(AND(NETWORKDAYS(O$236,O$236,'Feriados'!$F$7:$F$22)=1,OR(AND(O$236&gt;='Mapa de férias'!$E$20,O$236&lt;='Mapa de férias'!$F$20),AND(O$236&gt;='Mapa de férias'!$G$20,O$236&lt;='Mapa de férias'!$H$20),AND(O$236&gt;='Mapa de férias'!$I$20,O$236&lt;='Mapa de férias'!$J$20))),"F",""))</f>
        <v/>
      </c>
      <c r="P248" s="44">
        <f>IF(OR($B248="",P$236=""),"",IF(AND(NETWORKDAYS(P$236,P$236,'Feriados'!$F$7:$F$22)=1,OR(AND(P$236&gt;='Mapa de férias'!$E$20,P$236&lt;='Mapa de férias'!$F$20),AND(P$236&gt;='Mapa de férias'!$G$20,P$236&lt;='Mapa de férias'!$H$20),AND(P$236&gt;='Mapa de férias'!$I$20,P$236&lt;='Mapa de férias'!$J$20))),"F",""))</f>
        <v/>
      </c>
      <c r="Q248" s="44">
        <f>IF(OR($B248="",Q$236=""),"",IF(AND(NETWORKDAYS(Q$236,Q$236,'Feriados'!$F$7:$F$22)=1,OR(AND(Q$236&gt;='Mapa de férias'!$E$20,Q$236&lt;='Mapa de férias'!$F$20),AND(Q$236&gt;='Mapa de férias'!$G$20,Q$236&lt;='Mapa de férias'!$H$20),AND(Q$236&gt;='Mapa de férias'!$I$20,Q$236&lt;='Mapa de férias'!$J$20))),"F",""))</f>
        <v/>
      </c>
      <c r="R248" s="44">
        <f>IF(OR($B248="",R$236=""),"",IF(AND(NETWORKDAYS(R$236,R$236,'Feriados'!$F$7:$F$22)=1,OR(AND(R$236&gt;='Mapa de férias'!$E$20,R$236&lt;='Mapa de férias'!$F$20),AND(R$236&gt;='Mapa de férias'!$G$20,R$236&lt;='Mapa de férias'!$H$20),AND(R$236&gt;='Mapa de férias'!$I$20,R$236&lt;='Mapa de férias'!$J$20))),"F",""))</f>
        <v/>
      </c>
      <c r="S248" s="44">
        <f>IF(OR($B248="",S$236=""),"",IF(AND(NETWORKDAYS(S$236,S$236,'Feriados'!$F$7:$F$22)=1,OR(AND(S$236&gt;='Mapa de férias'!$E$20,S$236&lt;='Mapa de férias'!$F$20),AND(S$236&gt;='Mapa de férias'!$G$20,S$236&lt;='Mapa de férias'!$H$20),AND(S$236&gt;='Mapa de férias'!$I$20,S$236&lt;='Mapa de férias'!$J$20))),"F",""))</f>
        <v/>
      </c>
      <c r="T248" s="44">
        <f>IF(OR($B248="",T$236=""),"",IF(AND(NETWORKDAYS(T$236,T$236,'Feriados'!$F$7:$F$22)=1,OR(AND(T$236&gt;='Mapa de férias'!$E$20,T$236&lt;='Mapa de férias'!$F$20),AND(T$236&gt;='Mapa de férias'!$G$20,T$236&lt;='Mapa de férias'!$H$20),AND(T$236&gt;='Mapa de férias'!$I$20,T$236&lt;='Mapa de férias'!$J$20))),"F",""))</f>
        <v/>
      </c>
      <c r="U248" s="44">
        <f>IF(OR($B248="",U$236=""),"",IF(AND(NETWORKDAYS(U$236,U$236,'Feriados'!$F$7:$F$22)=1,OR(AND(U$236&gt;='Mapa de férias'!$E$20,U$236&lt;='Mapa de férias'!$F$20),AND(U$236&gt;='Mapa de férias'!$G$20,U$236&lt;='Mapa de férias'!$H$20),AND(U$236&gt;='Mapa de férias'!$I$20,U$236&lt;='Mapa de férias'!$J$20))),"F",""))</f>
        <v/>
      </c>
      <c r="V248" s="44">
        <f>IF(OR($B248="",V$236=""),"",IF(AND(NETWORKDAYS(V$236,V$236,'Feriados'!$F$7:$F$22)=1,OR(AND(V$236&gt;='Mapa de férias'!$E$20,V$236&lt;='Mapa de férias'!$F$20),AND(V$236&gt;='Mapa de férias'!$G$20,V$236&lt;='Mapa de férias'!$H$20),AND(V$236&gt;='Mapa de férias'!$I$20,V$236&lt;='Mapa de férias'!$J$20))),"F",""))</f>
        <v/>
      </c>
      <c r="W248" s="44">
        <f>IF(OR($B248="",W$236=""),"",IF(AND(NETWORKDAYS(W$236,W$236,'Feriados'!$F$7:$F$22)=1,OR(AND(W$236&gt;='Mapa de férias'!$E$20,W$236&lt;='Mapa de férias'!$F$20),AND(W$236&gt;='Mapa de férias'!$G$20,W$236&lt;='Mapa de férias'!$H$20),AND(W$236&gt;='Mapa de férias'!$I$20,W$236&lt;='Mapa de férias'!$J$20))),"F",""))</f>
        <v/>
      </c>
      <c r="X248" s="44">
        <f>IF(OR($B248="",X$236=""),"",IF(AND(NETWORKDAYS(X$236,X$236,'Feriados'!$F$7:$F$22)=1,OR(AND(X$236&gt;='Mapa de férias'!$E$20,X$236&lt;='Mapa de férias'!$F$20),AND(X$236&gt;='Mapa de férias'!$G$20,X$236&lt;='Mapa de férias'!$H$20),AND(X$236&gt;='Mapa de férias'!$I$20,X$236&lt;='Mapa de férias'!$J$20))),"F",""))</f>
        <v/>
      </c>
      <c r="Y248" s="44">
        <f>IF(OR($B248="",Y$236=""),"",IF(AND(NETWORKDAYS(Y$236,Y$236,'Feriados'!$F$7:$F$22)=1,OR(AND(Y$236&gt;='Mapa de férias'!$E$20,Y$236&lt;='Mapa de férias'!$F$20),AND(Y$236&gt;='Mapa de férias'!$G$20,Y$236&lt;='Mapa de férias'!$H$20),AND(Y$236&gt;='Mapa de férias'!$I$20,Y$236&lt;='Mapa de férias'!$J$20))),"F",""))</f>
        <v/>
      </c>
      <c r="Z248" s="44">
        <f>IF(OR($B248="",Z$236=""),"",IF(AND(NETWORKDAYS(Z$236,Z$236,'Feriados'!$F$7:$F$22)=1,OR(AND(Z$236&gt;='Mapa de férias'!$E$20,Z$236&lt;='Mapa de férias'!$F$20),AND(Z$236&gt;='Mapa de férias'!$G$20,Z$236&lt;='Mapa de férias'!$H$20),AND(Z$236&gt;='Mapa de férias'!$I$20,Z$236&lt;='Mapa de férias'!$J$20))),"F",""))</f>
        <v/>
      </c>
      <c r="AA248" s="44">
        <f>IF(OR($B248="",AA$236=""),"",IF(AND(NETWORKDAYS(AA$236,AA$236,'Feriados'!$F$7:$F$22)=1,OR(AND(AA$236&gt;='Mapa de férias'!$E$20,AA$236&lt;='Mapa de férias'!$F$20),AND(AA$236&gt;='Mapa de férias'!$G$20,AA$236&lt;='Mapa de férias'!$H$20),AND(AA$236&gt;='Mapa de férias'!$I$20,AA$236&lt;='Mapa de férias'!$J$20))),"F",""))</f>
        <v/>
      </c>
      <c r="AB248" s="44">
        <f>IF(OR($B248="",AB$236=""),"",IF(AND(NETWORKDAYS(AB$236,AB$236,'Feriados'!$F$7:$F$22)=1,OR(AND(AB$236&gt;='Mapa de férias'!$E$20,AB$236&lt;='Mapa de férias'!$F$20),AND(AB$236&gt;='Mapa de férias'!$G$20,AB$236&lt;='Mapa de férias'!$H$20),AND(AB$236&gt;='Mapa de férias'!$I$20,AB$236&lt;='Mapa de férias'!$J$20))),"F",""))</f>
        <v/>
      </c>
      <c r="AC248" s="44">
        <f>IF(OR($B248="",AC$236=""),"",IF(AND(NETWORKDAYS(AC$236,AC$236,'Feriados'!$F$7:$F$22)=1,OR(AND(AC$236&gt;='Mapa de férias'!$E$20,AC$236&lt;='Mapa de férias'!$F$20),AND(AC$236&gt;='Mapa de férias'!$G$20,AC$236&lt;='Mapa de férias'!$H$20),AND(AC$236&gt;='Mapa de férias'!$I$20,AC$236&lt;='Mapa de férias'!$J$20))),"F",""))</f>
        <v/>
      </c>
      <c r="AD248" s="44">
        <f>IF(OR($B248="",AD$236=""),"",IF(AND(NETWORKDAYS(AD$236,AD$236,'Feriados'!$F$7:$F$22)=1,OR(AND(AD$236&gt;='Mapa de férias'!$E$20,AD$236&lt;='Mapa de férias'!$F$20),AND(AD$236&gt;='Mapa de férias'!$G$20,AD$236&lt;='Mapa de férias'!$H$20),AND(AD$236&gt;='Mapa de férias'!$I$20,AD$236&lt;='Mapa de férias'!$J$20))),"F",""))</f>
        <v/>
      </c>
      <c r="AE248" s="44">
        <f>IF(OR($B248="",AE$236=""),"",IF(AND(NETWORKDAYS(AE$236,AE$236,'Feriados'!$F$7:$F$22)=1,OR(AND(AE$236&gt;='Mapa de férias'!$E$20,AE$236&lt;='Mapa de férias'!$F$20),AND(AE$236&gt;='Mapa de férias'!$G$20,AE$236&lt;='Mapa de férias'!$H$20),AND(AE$236&gt;='Mapa de férias'!$I$20,AE$236&lt;='Mapa de férias'!$J$20))),"F",""))</f>
        <v/>
      </c>
      <c r="AF248" s="44">
        <f>IF(OR($B248="",AF$236=""),"",IF(AND(NETWORKDAYS(AF$236,AF$236,'Feriados'!$F$7:$F$22)=1,OR(AND(AF$236&gt;='Mapa de férias'!$E$20,AF$236&lt;='Mapa de férias'!$F$20),AND(AF$236&gt;='Mapa de férias'!$G$20,AF$236&lt;='Mapa de férias'!$H$20),AND(AF$236&gt;='Mapa de férias'!$I$20,AF$236&lt;='Mapa de férias'!$J$20))),"F",""))</f>
        <v/>
      </c>
      <c r="AG248" s="44">
        <f>IF(OR($B248="",AG$236=""),"",IF(AND(NETWORKDAYS(AG$236,AG$236,'Feriados'!$F$7:$F$22)=1,OR(AND(AG$236&gt;='Mapa de férias'!$E$20,AG$236&lt;='Mapa de férias'!$F$20),AND(AG$236&gt;='Mapa de férias'!$G$20,AG$236&lt;='Mapa de férias'!$H$20),AND(AG$236&gt;='Mapa de férias'!$I$20,AG$236&lt;='Mapa de férias'!$J$20))),"F",""))</f>
        <v/>
      </c>
      <c r="AH248" s="45">
        <f>IF($B248="","",COUNTIF(C248:AG248,"F"))</f>
        <v/>
      </c>
    </row>
    <row r="249" ht="15" customHeight="1">
      <c r="A249" s="42" t="n">
        <v>12</v>
      </c>
      <c r="B249" s="43">
        <f>IF('Mapa de férias'!$B$21="","",'Mapa de férias'!$B$21)</f>
        <v/>
      </c>
      <c r="C249" s="44">
        <f>IF(OR($B249="",C$236=""),"",IF(AND(NETWORKDAYS(C$236,C$236,'Feriados'!$F$7:$F$22)=1,OR(AND(C$236&gt;='Mapa de férias'!$E$21,C$236&lt;='Mapa de férias'!$F$21),AND(C$236&gt;='Mapa de férias'!$G$21,C$236&lt;='Mapa de férias'!$H$21),AND(C$236&gt;='Mapa de férias'!$I$21,C$236&lt;='Mapa de férias'!$J$21))),"F",""))</f>
        <v/>
      </c>
      <c r="D249" s="44">
        <f>IF(OR($B249="",D$236=""),"",IF(AND(NETWORKDAYS(D$236,D$236,'Feriados'!$F$7:$F$22)=1,OR(AND(D$236&gt;='Mapa de férias'!$E$21,D$236&lt;='Mapa de férias'!$F$21),AND(D$236&gt;='Mapa de férias'!$G$21,D$236&lt;='Mapa de férias'!$H$21),AND(D$236&gt;='Mapa de férias'!$I$21,D$236&lt;='Mapa de férias'!$J$21))),"F",""))</f>
        <v/>
      </c>
      <c r="E249" s="44">
        <f>IF(OR($B249="",E$236=""),"",IF(AND(NETWORKDAYS(E$236,E$236,'Feriados'!$F$7:$F$22)=1,OR(AND(E$236&gt;='Mapa de férias'!$E$21,E$236&lt;='Mapa de férias'!$F$21),AND(E$236&gt;='Mapa de férias'!$G$21,E$236&lt;='Mapa de férias'!$H$21),AND(E$236&gt;='Mapa de férias'!$I$21,E$236&lt;='Mapa de férias'!$J$21))),"F",""))</f>
        <v/>
      </c>
      <c r="F249" s="44">
        <f>IF(OR($B249="",F$236=""),"",IF(AND(NETWORKDAYS(F$236,F$236,'Feriados'!$F$7:$F$22)=1,OR(AND(F$236&gt;='Mapa de férias'!$E$21,F$236&lt;='Mapa de férias'!$F$21),AND(F$236&gt;='Mapa de férias'!$G$21,F$236&lt;='Mapa de férias'!$H$21),AND(F$236&gt;='Mapa de férias'!$I$21,F$236&lt;='Mapa de férias'!$J$21))),"F",""))</f>
        <v/>
      </c>
      <c r="G249" s="44">
        <f>IF(OR($B249="",G$236=""),"",IF(AND(NETWORKDAYS(G$236,G$236,'Feriados'!$F$7:$F$22)=1,OR(AND(G$236&gt;='Mapa de férias'!$E$21,G$236&lt;='Mapa de férias'!$F$21),AND(G$236&gt;='Mapa de férias'!$G$21,G$236&lt;='Mapa de férias'!$H$21),AND(G$236&gt;='Mapa de férias'!$I$21,G$236&lt;='Mapa de férias'!$J$21))),"F",""))</f>
        <v/>
      </c>
      <c r="H249" s="44">
        <f>IF(OR($B249="",H$236=""),"",IF(AND(NETWORKDAYS(H$236,H$236,'Feriados'!$F$7:$F$22)=1,OR(AND(H$236&gt;='Mapa de férias'!$E$21,H$236&lt;='Mapa de férias'!$F$21),AND(H$236&gt;='Mapa de férias'!$G$21,H$236&lt;='Mapa de férias'!$H$21),AND(H$236&gt;='Mapa de férias'!$I$21,H$236&lt;='Mapa de férias'!$J$21))),"F",""))</f>
        <v/>
      </c>
      <c r="I249" s="44">
        <f>IF(OR($B249="",I$236=""),"",IF(AND(NETWORKDAYS(I$236,I$236,'Feriados'!$F$7:$F$22)=1,OR(AND(I$236&gt;='Mapa de férias'!$E$21,I$236&lt;='Mapa de férias'!$F$21),AND(I$236&gt;='Mapa de férias'!$G$21,I$236&lt;='Mapa de férias'!$H$21),AND(I$236&gt;='Mapa de férias'!$I$21,I$236&lt;='Mapa de férias'!$J$21))),"F",""))</f>
        <v/>
      </c>
      <c r="J249" s="44">
        <f>IF(OR($B249="",J$236=""),"",IF(AND(NETWORKDAYS(J$236,J$236,'Feriados'!$F$7:$F$22)=1,OR(AND(J$236&gt;='Mapa de férias'!$E$21,J$236&lt;='Mapa de férias'!$F$21),AND(J$236&gt;='Mapa de férias'!$G$21,J$236&lt;='Mapa de férias'!$H$21),AND(J$236&gt;='Mapa de férias'!$I$21,J$236&lt;='Mapa de férias'!$J$21))),"F",""))</f>
        <v/>
      </c>
      <c r="K249" s="44">
        <f>IF(OR($B249="",K$236=""),"",IF(AND(NETWORKDAYS(K$236,K$236,'Feriados'!$F$7:$F$22)=1,OR(AND(K$236&gt;='Mapa de férias'!$E$21,K$236&lt;='Mapa de férias'!$F$21),AND(K$236&gt;='Mapa de férias'!$G$21,K$236&lt;='Mapa de férias'!$H$21),AND(K$236&gt;='Mapa de férias'!$I$21,K$236&lt;='Mapa de férias'!$J$21))),"F",""))</f>
        <v/>
      </c>
      <c r="L249" s="44">
        <f>IF(OR($B249="",L$236=""),"",IF(AND(NETWORKDAYS(L$236,L$236,'Feriados'!$F$7:$F$22)=1,OR(AND(L$236&gt;='Mapa de férias'!$E$21,L$236&lt;='Mapa de férias'!$F$21),AND(L$236&gt;='Mapa de férias'!$G$21,L$236&lt;='Mapa de férias'!$H$21),AND(L$236&gt;='Mapa de férias'!$I$21,L$236&lt;='Mapa de férias'!$J$21))),"F",""))</f>
        <v/>
      </c>
      <c r="M249" s="44">
        <f>IF(OR($B249="",M$236=""),"",IF(AND(NETWORKDAYS(M$236,M$236,'Feriados'!$F$7:$F$22)=1,OR(AND(M$236&gt;='Mapa de férias'!$E$21,M$236&lt;='Mapa de férias'!$F$21),AND(M$236&gt;='Mapa de férias'!$G$21,M$236&lt;='Mapa de férias'!$H$21),AND(M$236&gt;='Mapa de férias'!$I$21,M$236&lt;='Mapa de férias'!$J$21))),"F",""))</f>
        <v/>
      </c>
      <c r="N249" s="44">
        <f>IF(OR($B249="",N$236=""),"",IF(AND(NETWORKDAYS(N$236,N$236,'Feriados'!$F$7:$F$22)=1,OR(AND(N$236&gt;='Mapa de férias'!$E$21,N$236&lt;='Mapa de férias'!$F$21),AND(N$236&gt;='Mapa de férias'!$G$21,N$236&lt;='Mapa de férias'!$H$21),AND(N$236&gt;='Mapa de férias'!$I$21,N$236&lt;='Mapa de férias'!$J$21))),"F",""))</f>
        <v/>
      </c>
      <c r="O249" s="44">
        <f>IF(OR($B249="",O$236=""),"",IF(AND(NETWORKDAYS(O$236,O$236,'Feriados'!$F$7:$F$22)=1,OR(AND(O$236&gt;='Mapa de férias'!$E$21,O$236&lt;='Mapa de férias'!$F$21),AND(O$236&gt;='Mapa de férias'!$G$21,O$236&lt;='Mapa de férias'!$H$21),AND(O$236&gt;='Mapa de férias'!$I$21,O$236&lt;='Mapa de férias'!$J$21))),"F",""))</f>
        <v/>
      </c>
      <c r="P249" s="44">
        <f>IF(OR($B249="",P$236=""),"",IF(AND(NETWORKDAYS(P$236,P$236,'Feriados'!$F$7:$F$22)=1,OR(AND(P$236&gt;='Mapa de férias'!$E$21,P$236&lt;='Mapa de férias'!$F$21),AND(P$236&gt;='Mapa de férias'!$G$21,P$236&lt;='Mapa de férias'!$H$21),AND(P$236&gt;='Mapa de férias'!$I$21,P$236&lt;='Mapa de férias'!$J$21))),"F",""))</f>
        <v/>
      </c>
      <c r="Q249" s="44">
        <f>IF(OR($B249="",Q$236=""),"",IF(AND(NETWORKDAYS(Q$236,Q$236,'Feriados'!$F$7:$F$22)=1,OR(AND(Q$236&gt;='Mapa de férias'!$E$21,Q$236&lt;='Mapa de férias'!$F$21),AND(Q$236&gt;='Mapa de férias'!$G$21,Q$236&lt;='Mapa de férias'!$H$21),AND(Q$236&gt;='Mapa de férias'!$I$21,Q$236&lt;='Mapa de férias'!$J$21))),"F",""))</f>
        <v/>
      </c>
      <c r="R249" s="44">
        <f>IF(OR($B249="",R$236=""),"",IF(AND(NETWORKDAYS(R$236,R$236,'Feriados'!$F$7:$F$22)=1,OR(AND(R$236&gt;='Mapa de férias'!$E$21,R$236&lt;='Mapa de férias'!$F$21),AND(R$236&gt;='Mapa de férias'!$G$21,R$236&lt;='Mapa de férias'!$H$21),AND(R$236&gt;='Mapa de férias'!$I$21,R$236&lt;='Mapa de férias'!$J$21))),"F",""))</f>
        <v/>
      </c>
      <c r="S249" s="44">
        <f>IF(OR($B249="",S$236=""),"",IF(AND(NETWORKDAYS(S$236,S$236,'Feriados'!$F$7:$F$22)=1,OR(AND(S$236&gt;='Mapa de férias'!$E$21,S$236&lt;='Mapa de férias'!$F$21),AND(S$236&gt;='Mapa de férias'!$G$21,S$236&lt;='Mapa de férias'!$H$21),AND(S$236&gt;='Mapa de férias'!$I$21,S$236&lt;='Mapa de férias'!$J$21))),"F",""))</f>
        <v/>
      </c>
      <c r="T249" s="44">
        <f>IF(OR($B249="",T$236=""),"",IF(AND(NETWORKDAYS(T$236,T$236,'Feriados'!$F$7:$F$22)=1,OR(AND(T$236&gt;='Mapa de férias'!$E$21,T$236&lt;='Mapa de férias'!$F$21),AND(T$236&gt;='Mapa de férias'!$G$21,T$236&lt;='Mapa de férias'!$H$21),AND(T$236&gt;='Mapa de férias'!$I$21,T$236&lt;='Mapa de férias'!$J$21))),"F",""))</f>
        <v/>
      </c>
      <c r="U249" s="44">
        <f>IF(OR($B249="",U$236=""),"",IF(AND(NETWORKDAYS(U$236,U$236,'Feriados'!$F$7:$F$22)=1,OR(AND(U$236&gt;='Mapa de férias'!$E$21,U$236&lt;='Mapa de férias'!$F$21),AND(U$236&gt;='Mapa de férias'!$G$21,U$236&lt;='Mapa de férias'!$H$21),AND(U$236&gt;='Mapa de férias'!$I$21,U$236&lt;='Mapa de férias'!$J$21))),"F",""))</f>
        <v/>
      </c>
      <c r="V249" s="44">
        <f>IF(OR($B249="",V$236=""),"",IF(AND(NETWORKDAYS(V$236,V$236,'Feriados'!$F$7:$F$22)=1,OR(AND(V$236&gt;='Mapa de férias'!$E$21,V$236&lt;='Mapa de férias'!$F$21),AND(V$236&gt;='Mapa de férias'!$G$21,V$236&lt;='Mapa de férias'!$H$21),AND(V$236&gt;='Mapa de férias'!$I$21,V$236&lt;='Mapa de férias'!$J$21))),"F",""))</f>
        <v/>
      </c>
      <c r="W249" s="44">
        <f>IF(OR($B249="",W$236=""),"",IF(AND(NETWORKDAYS(W$236,W$236,'Feriados'!$F$7:$F$22)=1,OR(AND(W$236&gt;='Mapa de férias'!$E$21,W$236&lt;='Mapa de férias'!$F$21),AND(W$236&gt;='Mapa de férias'!$G$21,W$236&lt;='Mapa de férias'!$H$21),AND(W$236&gt;='Mapa de férias'!$I$21,W$236&lt;='Mapa de férias'!$J$21))),"F",""))</f>
        <v/>
      </c>
      <c r="X249" s="44">
        <f>IF(OR($B249="",X$236=""),"",IF(AND(NETWORKDAYS(X$236,X$236,'Feriados'!$F$7:$F$22)=1,OR(AND(X$236&gt;='Mapa de férias'!$E$21,X$236&lt;='Mapa de férias'!$F$21),AND(X$236&gt;='Mapa de férias'!$G$21,X$236&lt;='Mapa de férias'!$H$21),AND(X$236&gt;='Mapa de férias'!$I$21,X$236&lt;='Mapa de férias'!$J$21))),"F",""))</f>
        <v/>
      </c>
      <c r="Y249" s="44">
        <f>IF(OR($B249="",Y$236=""),"",IF(AND(NETWORKDAYS(Y$236,Y$236,'Feriados'!$F$7:$F$22)=1,OR(AND(Y$236&gt;='Mapa de férias'!$E$21,Y$236&lt;='Mapa de férias'!$F$21),AND(Y$236&gt;='Mapa de férias'!$G$21,Y$236&lt;='Mapa de férias'!$H$21),AND(Y$236&gt;='Mapa de férias'!$I$21,Y$236&lt;='Mapa de férias'!$J$21))),"F",""))</f>
        <v/>
      </c>
      <c r="Z249" s="44">
        <f>IF(OR($B249="",Z$236=""),"",IF(AND(NETWORKDAYS(Z$236,Z$236,'Feriados'!$F$7:$F$22)=1,OR(AND(Z$236&gt;='Mapa de férias'!$E$21,Z$236&lt;='Mapa de férias'!$F$21),AND(Z$236&gt;='Mapa de férias'!$G$21,Z$236&lt;='Mapa de férias'!$H$21),AND(Z$236&gt;='Mapa de férias'!$I$21,Z$236&lt;='Mapa de férias'!$J$21))),"F",""))</f>
        <v/>
      </c>
      <c r="AA249" s="44">
        <f>IF(OR($B249="",AA$236=""),"",IF(AND(NETWORKDAYS(AA$236,AA$236,'Feriados'!$F$7:$F$22)=1,OR(AND(AA$236&gt;='Mapa de férias'!$E$21,AA$236&lt;='Mapa de férias'!$F$21),AND(AA$236&gt;='Mapa de férias'!$G$21,AA$236&lt;='Mapa de férias'!$H$21),AND(AA$236&gt;='Mapa de férias'!$I$21,AA$236&lt;='Mapa de férias'!$J$21))),"F",""))</f>
        <v/>
      </c>
      <c r="AB249" s="44">
        <f>IF(OR($B249="",AB$236=""),"",IF(AND(NETWORKDAYS(AB$236,AB$236,'Feriados'!$F$7:$F$22)=1,OR(AND(AB$236&gt;='Mapa de férias'!$E$21,AB$236&lt;='Mapa de férias'!$F$21),AND(AB$236&gt;='Mapa de férias'!$G$21,AB$236&lt;='Mapa de férias'!$H$21),AND(AB$236&gt;='Mapa de férias'!$I$21,AB$236&lt;='Mapa de férias'!$J$21))),"F",""))</f>
        <v/>
      </c>
      <c r="AC249" s="44">
        <f>IF(OR($B249="",AC$236=""),"",IF(AND(NETWORKDAYS(AC$236,AC$236,'Feriados'!$F$7:$F$22)=1,OR(AND(AC$236&gt;='Mapa de férias'!$E$21,AC$236&lt;='Mapa de férias'!$F$21),AND(AC$236&gt;='Mapa de férias'!$G$21,AC$236&lt;='Mapa de férias'!$H$21),AND(AC$236&gt;='Mapa de férias'!$I$21,AC$236&lt;='Mapa de férias'!$J$21))),"F",""))</f>
        <v/>
      </c>
      <c r="AD249" s="44">
        <f>IF(OR($B249="",AD$236=""),"",IF(AND(NETWORKDAYS(AD$236,AD$236,'Feriados'!$F$7:$F$22)=1,OR(AND(AD$236&gt;='Mapa de férias'!$E$21,AD$236&lt;='Mapa de férias'!$F$21),AND(AD$236&gt;='Mapa de férias'!$G$21,AD$236&lt;='Mapa de férias'!$H$21),AND(AD$236&gt;='Mapa de férias'!$I$21,AD$236&lt;='Mapa de férias'!$J$21))),"F",""))</f>
        <v/>
      </c>
      <c r="AE249" s="44">
        <f>IF(OR($B249="",AE$236=""),"",IF(AND(NETWORKDAYS(AE$236,AE$236,'Feriados'!$F$7:$F$22)=1,OR(AND(AE$236&gt;='Mapa de férias'!$E$21,AE$236&lt;='Mapa de férias'!$F$21),AND(AE$236&gt;='Mapa de férias'!$G$21,AE$236&lt;='Mapa de férias'!$H$21),AND(AE$236&gt;='Mapa de férias'!$I$21,AE$236&lt;='Mapa de férias'!$J$21))),"F",""))</f>
        <v/>
      </c>
      <c r="AF249" s="44">
        <f>IF(OR($B249="",AF$236=""),"",IF(AND(NETWORKDAYS(AF$236,AF$236,'Feriados'!$F$7:$F$22)=1,OR(AND(AF$236&gt;='Mapa de férias'!$E$21,AF$236&lt;='Mapa de férias'!$F$21),AND(AF$236&gt;='Mapa de férias'!$G$21,AF$236&lt;='Mapa de férias'!$H$21),AND(AF$236&gt;='Mapa de férias'!$I$21,AF$236&lt;='Mapa de férias'!$J$21))),"F",""))</f>
        <v/>
      </c>
      <c r="AG249" s="44">
        <f>IF(OR($B249="",AG$236=""),"",IF(AND(NETWORKDAYS(AG$236,AG$236,'Feriados'!$F$7:$F$22)=1,OR(AND(AG$236&gt;='Mapa de férias'!$E$21,AG$236&lt;='Mapa de férias'!$F$21),AND(AG$236&gt;='Mapa de férias'!$G$21,AG$236&lt;='Mapa de férias'!$H$21),AND(AG$236&gt;='Mapa de férias'!$I$21,AG$236&lt;='Mapa de férias'!$J$21))),"F",""))</f>
        <v/>
      </c>
      <c r="AH249" s="45">
        <f>IF($B249="","",COUNTIF(C249:AG249,"F"))</f>
        <v/>
      </c>
    </row>
    <row r="250" ht="15" customHeight="1">
      <c r="A250" s="42" t="n">
        <v>13</v>
      </c>
      <c r="B250" s="43">
        <f>IF('Mapa de férias'!$B$22="","",'Mapa de férias'!$B$22)</f>
        <v/>
      </c>
      <c r="C250" s="44">
        <f>IF(OR($B250="",C$236=""),"",IF(AND(NETWORKDAYS(C$236,C$236,'Feriados'!$F$7:$F$22)=1,OR(AND(C$236&gt;='Mapa de férias'!$E$22,C$236&lt;='Mapa de férias'!$F$22),AND(C$236&gt;='Mapa de férias'!$G$22,C$236&lt;='Mapa de férias'!$H$22),AND(C$236&gt;='Mapa de férias'!$I$22,C$236&lt;='Mapa de férias'!$J$22))),"F",""))</f>
        <v/>
      </c>
      <c r="D250" s="44">
        <f>IF(OR($B250="",D$236=""),"",IF(AND(NETWORKDAYS(D$236,D$236,'Feriados'!$F$7:$F$22)=1,OR(AND(D$236&gt;='Mapa de férias'!$E$22,D$236&lt;='Mapa de férias'!$F$22),AND(D$236&gt;='Mapa de férias'!$G$22,D$236&lt;='Mapa de férias'!$H$22),AND(D$236&gt;='Mapa de férias'!$I$22,D$236&lt;='Mapa de férias'!$J$22))),"F",""))</f>
        <v/>
      </c>
      <c r="E250" s="44">
        <f>IF(OR($B250="",E$236=""),"",IF(AND(NETWORKDAYS(E$236,E$236,'Feriados'!$F$7:$F$22)=1,OR(AND(E$236&gt;='Mapa de férias'!$E$22,E$236&lt;='Mapa de férias'!$F$22),AND(E$236&gt;='Mapa de férias'!$G$22,E$236&lt;='Mapa de férias'!$H$22),AND(E$236&gt;='Mapa de férias'!$I$22,E$236&lt;='Mapa de férias'!$J$22))),"F",""))</f>
        <v/>
      </c>
      <c r="F250" s="44">
        <f>IF(OR($B250="",F$236=""),"",IF(AND(NETWORKDAYS(F$236,F$236,'Feriados'!$F$7:$F$22)=1,OR(AND(F$236&gt;='Mapa de férias'!$E$22,F$236&lt;='Mapa de férias'!$F$22),AND(F$236&gt;='Mapa de férias'!$G$22,F$236&lt;='Mapa de férias'!$H$22),AND(F$236&gt;='Mapa de férias'!$I$22,F$236&lt;='Mapa de férias'!$J$22))),"F",""))</f>
        <v/>
      </c>
      <c r="G250" s="44">
        <f>IF(OR($B250="",G$236=""),"",IF(AND(NETWORKDAYS(G$236,G$236,'Feriados'!$F$7:$F$22)=1,OR(AND(G$236&gt;='Mapa de férias'!$E$22,G$236&lt;='Mapa de férias'!$F$22),AND(G$236&gt;='Mapa de férias'!$G$22,G$236&lt;='Mapa de férias'!$H$22),AND(G$236&gt;='Mapa de férias'!$I$22,G$236&lt;='Mapa de férias'!$J$22))),"F",""))</f>
        <v/>
      </c>
      <c r="H250" s="44">
        <f>IF(OR($B250="",H$236=""),"",IF(AND(NETWORKDAYS(H$236,H$236,'Feriados'!$F$7:$F$22)=1,OR(AND(H$236&gt;='Mapa de férias'!$E$22,H$236&lt;='Mapa de férias'!$F$22),AND(H$236&gt;='Mapa de férias'!$G$22,H$236&lt;='Mapa de férias'!$H$22),AND(H$236&gt;='Mapa de férias'!$I$22,H$236&lt;='Mapa de férias'!$J$22))),"F",""))</f>
        <v/>
      </c>
      <c r="I250" s="44">
        <f>IF(OR($B250="",I$236=""),"",IF(AND(NETWORKDAYS(I$236,I$236,'Feriados'!$F$7:$F$22)=1,OR(AND(I$236&gt;='Mapa de férias'!$E$22,I$236&lt;='Mapa de férias'!$F$22),AND(I$236&gt;='Mapa de férias'!$G$22,I$236&lt;='Mapa de férias'!$H$22),AND(I$236&gt;='Mapa de férias'!$I$22,I$236&lt;='Mapa de férias'!$J$22))),"F",""))</f>
        <v/>
      </c>
      <c r="J250" s="44">
        <f>IF(OR($B250="",J$236=""),"",IF(AND(NETWORKDAYS(J$236,J$236,'Feriados'!$F$7:$F$22)=1,OR(AND(J$236&gt;='Mapa de férias'!$E$22,J$236&lt;='Mapa de férias'!$F$22),AND(J$236&gt;='Mapa de férias'!$G$22,J$236&lt;='Mapa de férias'!$H$22),AND(J$236&gt;='Mapa de férias'!$I$22,J$236&lt;='Mapa de férias'!$J$22))),"F",""))</f>
        <v/>
      </c>
      <c r="K250" s="44">
        <f>IF(OR($B250="",K$236=""),"",IF(AND(NETWORKDAYS(K$236,K$236,'Feriados'!$F$7:$F$22)=1,OR(AND(K$236&gt;='Mapa de férias'!$E$22,K$236&lt;='Mapa de férias'!$F$22),AND(K$236&gt;='Mapa de férias'!$G$22,K$236&lt;='Mapa de férias'!$H$22),AND(K$236&gt;='Mapa de férias'!$I$22,K$236&lt;='Mapa de férias'!$J$22))),"F",""))</f>
        <v/>
      </c>
      <c r="L250" s="44">
        <f>IF(OR($B250="",L$236=""),"",IF(AND(NETWORKDAYS(L$236,L$236,'Feriados'!$F$7:$F$22)=1,OR(AND(L$236&gt;='Mapa de férias'!$E$22,L$236&lt;='Mapa de férias'!$F$22),AND(L$236&gt;='Mapa de férias'!$G$22,L$236&lt;='Mapa de férias'!$H$22),AND(L$236&gt;='Mapa de férias'!$I$22,L$236&lt;='Mapa de férias'!$J$22))),"F",""))</f>
        <v/>
      </c>
      <c r="M250" s="44">
        <f>IF(OR($B250="",M$236=""),"",IF(AND(NETWORKDAYS(M$236,M$236,'Feriados'!$F$7:$F$22)=1,OR(AND(M$236&gt;='Mapa de férias'!$E$22,M$236&lt;='Mapa de férias'!$F$22),AND(M$236&gt;='Mapa de férias'!$G$22,M$236&lt;='Mapa de férias'!$H$22),AND(M$236&gt;='Mapa de férias'!$I$22,M$236&lt;='Mapa de férias'!$J$22))),"F",""))</f>
        <v/>
      </c>
      <c r="N250" s="44">
        <f>IF(OR($B250="",N$236=""),"",IF(AND(NETWORKDAYS(N$236,N$236,'Feriados'!$F$7:$F$22)=1,OR(AND(N$236&gt;='Mapa de férias'!$E$22,N$236&lt;='Mapa de férias'!$F$22),AND(N$236&gt;='Mapa de férias'!$G$22,N$236&lt;='Mapa de férias'!$H$22),AND(N$236&gt;='Mapa de férias'!$I$22,N$236&lt;='Mapa de férias'!$J$22))),"F",""))</f>
        <v/>
      </c>
      <c r="O250" s="44">
        <f>IF(OR($B250="",O$236=""),"",IF(AND(NETWORKDAYS(O$236,O$236,'Feriados'!$F$7:$F$22)=1,OR(AND(O$236&gt;='Mapa de férias'!$E$22,O$236&lt;='Mapa de férias'!$F$22),AND(O$236&gt;='Mapa de férias'!$G$22,O$236&lt;='Mapa de férias'!$H$22),AND(O$236&gt;='Mapa de férias'!$I$22,O$236&lt;='Mapa de férias'!$J$22))),"F",""))</f>
        <v/>
      </c>
      <c r="P250" s="44">
        <f>IF(OR($B250="",P$236=""),"",IF(AND(NETWORKDAYS(P$236,P$236,'Feriados'!$F$7:$F$22)=1,OR(AND(P$236&gt;='Mapa de férias'!$E$22,P$236&lt;='Mapa de férias'!$F$22),AND(P$236&gt;='Mapa de férias'!$G$22,P$236&lt;='Mapa de férias'!$H$22),AND(P$236&gt;='Mapa de férias'!$I$22,P$236&lt;='Mapa de férias'!$J$22))),"F",""))</f>
        <v/>
      </c>
      <c r="Q250" s="44">
        <f>IF(OR($B250="",Q$236=""),"",IF(AND(NETWORKDAYS(Q$236,Q$236,'Feriados'!$F$7:$F$22)=1,OR(AND(Q$236&gt;='Mapa de férias'!$E$22,Q$236&lt;='Mapa de férias'!$F$22),AND(Q$236&gt;='Mapa de férias'!$G$22,Q$236&lt;='Mapa de férias'!$H$22),AND(Q$236&gt;='Mapa de férias'!$I$22,Q$236&lt;='Mapa de férias'!$J$22))),"F",""))</f>
        <v/>
      </c>
      <c r="R250" s="44">
        <f>IF(OR($B250="",R$236=""),"",IF(AND(NETWORKDAYS(R$236,R$236,'Feriados'!$F$7:$F$22)=1,OR(AND(R$236&gt;='Mapa de férias'!$E$22,R$236&lt;='Mapa de férias'!$F$22),AND(R$236&gt;='Mapa de férias'!$G$22,R$236&lt;='Mapa de férias'!$H$22),AND(R$236&gt;='Mapa de férias'!$I$22,R$236&lt;='Mapa de férias'!$J$22))),"F",""))</f>
        <v/>
      </c>
      <c r="S250" s="44">
        <f>IF(OR($B250="",S$236=""),"",IF(AND(NETWORKDAYS(S$236,S$236,'Feriados'!$F$7:$F$22)=1,OR(AND(S$236&gt;='Mapa de férias'!$E$22,S$236&lt;='Mapa de férias'!$F$22),AND(S$236&gt;='Mapa de férias'!$G$22,S$236&lt;='Mapa de férias'!$H$22),AND(S$236&gt;='Mapa de férias'!$I$22,S$236&lt;='Mapa de férias'!$J$22))),"F",""))</f>
        <v/>
      </c>
      <c r="T250" s="44">
        <f>IF(OR($B250="",T$236=""),"",IF(AND(NETWORKDAYS(T$236,T$236,'Feriados'!$F$7:$F$22)=1,OR(AND(T$236&gt;='Mapa de férias'!$E$22,T$236&lt;='Mapa de férias'!$F$22),AND(T$236&gt;='Mapa de férias'!$G$22,T$236&lt;='Mapa de férias'!$H$22),AND(T$236&gt;='Mapa de férias'!$I$22,T$236&lt;='Mapa de férias'!$J$22))),"F",""))</f>
        <v/>
      </c>
      <c r="U250" s="44">
        <f>IF(OR($B250="",U$236=""),"",IF(AND(NETWORKDAYS(U$236,U$236,'Feriados'!$F$7:$F$22)=1,OR(AND(U$236&gt;='Mapa de férias'!$E$22,U$236&lt;='Mapa de férias'!$F$22),AND(U$236&gt;='Mapa de férias'!$G$22,U$236&lt;='Mapa de férias'!$H$22),AND(U$236&gt;='Mapa de férias'!$I$22,U$236&lt;='Mapa de férias'!$J$22))),"F",""))</f>
        <v/>
      </c>
      <c r="V250" s="44">
        <f>IF(OR($B250="",V$236=""),"",IF(AND(NETWORKDAYS(V$236,V$236,'Feriados'!$F$7:$F$22)=1,OR(AND(V$236&gt;='Mapa de férias'!$E$22,V$236&lt;='Mapa de férias'!$F$22),AND(V$236&gt;='Mapa de férias'!$G$22,V$236&lt;='Mapa de férias'!$H$22),AND(V$236&gt;='Mapa de férias'!$I$22,V$236&lt;='Mapa de férias'!$J$22))),"F",""))</f>
        <v/>
      </c>
      <c r="W250" s="44">
        <f>IF(OR($B250="",W$236=""),"",IF(AND(NETWORKDAYS(W$236,W$236,'Feriados'!$F$7:$F$22)=1,OR(AND(W$236&gt;='Mapa de férias'!$E$22,W$236&lt;='Mapa de férias'!$F$22),AND(W$236&gt;='Mapa de férias'!$G$22,W$236&lt;='Mapa de férias'!$H$22),AND(W$236&gt;='Mapa de férias'!$I$22,W$236&lt;='Mapa de férias'!$J$22))),"F",""))</f>
        <v/>
      </c>
      <c r="X250" s="44">
        <f>IF(OR($B250="",X$236=""),"",IF(AND(NETWORKDAYS(X$236,X$236,'Feriados'!$F$7:$F$22)=1,OR(AND(X$236&gt;='Mapa de férias'!$E$22,X$236&lt;='Mapa de férias'!$F$22),AND(X$236&gt;='Mapa de férias'!$G$22,X$236&lt;='Mapa de férias'!$H$22),AND(X$236&gt;='Mapa de férias'!$I$22,X$236&lt;='Mapa de férias'!$J$22))),"F",""))</f>
        <v/>
      </c>
      <c r="Y250" s="44">
        <f>IF(OR($B250="",Y$236=""),"",IF(AND(NETWORKDAYS(Y$236,Y$236,'Feriados'!$F$7:$F$22)=1,OR(AND(Y$236&gt;='Mapa de férias'!$E$22,Y$236&lt;='Mapa de férias'!$F$22),AND(Y$236&gt;='Mapa de férias'!$G$22,Y$236&lt;='Mapa de férias'!$H$22),AND(Y$236&gt;='Mapa de férias'!$I$22,Y$236&lt;='Mapa de férias'!$J$22))),"F",""))</f>
        <v/>
      </c>
      <c r="Z250" s="44">
        <f>IF(OR($B250="",Z$236=""),"",IF(AND(NETWORKDAYS(Z$236,Z$236,'Feriados'!$F$7:$F$22)=1,OR(AND(Z$236&gt;='Mapa de férias'!$E$22,Z$236&lt;='Mapa de férias'!$F$22),AND(Z$236&gt;='Mapa de férias'!$G$22,Z$236&lt;='Mapa de férias'!$H$22),AND(Z$236&gt;='Mapa de férias'!$I$22,Z$236&lt;='Mapa de férias'!$J$22))),"F",""))</f>
        <v/>
      </c>
      <c r="AA250" s="44">
        <f>IF(OR($B250="",AA$236=""),"",IF(AND(NETWORKDAYS(AA$236,AA$236,'Feriados'!$F$7:$F$22)=1,OR(AND(AA$236&gt;='Mapa de férias'!$E$22,AA$236&lt;='Mapa de férias'!$F$22),AND(AA$236&gt;='Mapa de férias'!$G$22,AA$236&lt;='Mapa de férias'!$H$22),AND(AA$236&gt;='Mapa de férias'!$I$22,AA$236&lt;='Mapa de férias'!$J$22))),"F",""))</f>
        <v/>
      </c>
      <c r="AB250" s="44">
        <f>IF(OR($B250="",AB$236=""),"",IF(AND(NETWORKDAYS(AB$236,AB$236,'Feriados'!$F$7:$F$22)=1,OR(AND(AB$236&gt;='Mapa de férias'!$E$22,AB$236&lt;='Mapa de férias'!$F$22),AND(AB$236&gt;='Mapa de férias'!$G$22,AB$236&lt;='Mapa de férias'!$H$22),AND(AB$236&gt;='Mapa de férias'!$I$22,AB$236&lt;='Mapa de férias'!$J$22))),"F",""))</f>
        <v/>
      </c>
      <c r="AC250" s="44">
        <f>IF(OR($B250="",AC$236=""),"",IF(AND(NETWORKDAYS(AC$236,AC$236,'Feriados'!$F$7:$F$22)=1,OR(AND(AC$236&gt;='Mapa de férias'!$E$22,AC$236&lt;='Mapa de férias'!$F$22),AND(AC$236&gt;='Mapa de férias'!$G$22,AC$236&lt;='Mapa de férias'!$H$22),AND(AC$236&gt;='Mapa de férias'!$I$22,AC$236&lt;='Mapa de férias'!$J$22))),"F",""))</f>
        <v/>
      </c>
      <c r="AD250" s="44">
        <f>IF(OR($B250="",AD$236=""),"",IF(AND(NETWORKDAYS(AD$236,AD$236,'Feriados'!$F$7:$F$22)=1,OR(AND(AD$236&gt;='Mapa de férias'!$E$22,AD$236&lt;='Mapa de férias'!$F$22),AND(AD$236&gt;='Mapa de férias'!$G$22,AD$236&lt;='Mapa de férias'!$H$22),AND(AD$236&gt;='Mapa de férias'!$I$22,AD$236&lt;='Mapa de férias'!$J$22))),"F",""))</f>
        <v/>
      </c>
      <c r="AE250" s="44">
        <f>IF(OR($B250="",AE$236=""),"",IF(AND(NETWORKDAYS(AE$236,AE$236,'Feriados'!$F$7:$F$22)=1,OR(AND(AE$236&gt;='Mapa de férias'!$E$22,AE$236&lt;='Mapa de férias'!$F$22),AND(AE$236&gt;='Mapa de férias'!$G$22,AE$236&lt;='Mapa de férias'!$H$22),AND(AE$236&gt;='Mapa de férias'!$I$22,AE$236&lt;='Mapa de férias'!$J$22))),"F",""))</f>
        <v/>
      </c>
      <c r="AF250" s="44">
        <f>IF(OR($B250="",AF$236=""),"",IF(AND(NETWORKDAYS(AF$236,AF$236,'Feriados'!$F$7:$F$22)=1,OR(AND(AF$236&gt;='Mapa de férias'!$E$22,AF$236&lt;='Mapa de férias'!$F$22),AND(AF$236&gt;='Mapa de férias'!$G$22,AF$236&lt;='Mapa de férias'!$H$22),AND(AF$236&gt;='Mapa de férias'!$I$22,AF$236&lt;='Mapa de férias'!$J$22))),"F",""))</f>
        <v/>
      </c>
      <c r="AG250" s="44">
        <f>IF(OR($B250="",AG$236=""),"",IF(AND(NETWORKDAYS(AG$236,AG$236,'Feriados'!$F$7:$F$22)=1,OR(AND(AG$236&gt;='Mapa de férias'!$E$22,AG$236&lt;='Mapa de férias'!$F$22),AND(AG$236&gt;='Mapa de férias'!$G$22,AG$236&lt;='Mapa de férias'!$H$22),AND(AG$236&gt;='Mapa de férias'!$I$22,AG$236&lt;='Mapa de férias'!$J$22))),"F",""))</f>
        <v/>
      </c>
      <c r="AH250" s="45">
        <f>IF($B250="","",COUNTIF(C250:AG250,"F"))</f>
        <v/>
      </c>
    </row>
    <row r="251" ht="15" customHeight="1">
      <c r="A251" s="42" t="n">
        <v>14</v>
      </c>
      <c r="B251" s="43">
        <f>IF('Mapa de férias'!$B$23="","",'Mapa de férias'!$B$23)</f>
        <v/>
      </c>
      <c r="C251" s="44">
        <f>IF(OR($B251="",C$236=""),"",IF(AND(NETWORKDAYS(C$236,C$236,'Feriados'!$F$7:$F$22)=1,OR(AND(C$236&gt;='Mapa de férias'!$E$23,C$236&lt;='Mapa de férias'!$F$23),AND(C$236&gt;='Mapa de férias'!$G$23,C$236&lt;='Mapa de férias'!$H$23),AND(C$236&gt;='Mapa de férias'!$I$23,C$236&lt;='Mapa de férias'!$J$23))),"F",""))</f>
        <v/>
      </c>
      <c r="D251" s="44">
        <f>IF(OR($B251="",D$236=""),"",IF(AND(NETWORKDAYS(D$236,D$236,'Feriados'!$F$7:$F$22)=1,OR(AND(D$236&gt;='Mapa de férias'!$E$23,D$236&lt;='Mapa de férias'!$F$23),AND(D$236&gt;='Mapa de férias'!$G$23,D$236&lt;='Mapa de férias'!$H$23),AND(D$236&gt;='Mapa de férias'!$I$23,D$236&lt;='Mapa de férias'!$J$23))),"F",""))</f>
        <v/>
      </c>
      <c r="E251" s="44">
        <f>IF(OR($B251="",E$236=""),"",IF(AND(NETWORKDAYS(E$236,E$236,'Feriados'!$F$7:$F$22)=1,OR(AND(E$236&gt;='Mapa de férias'!$E$23,E$236&lt;='Mapa de férias'!$F$23),AND(E$236&gt;='Mapa de férias'!$G$23,E$236&lt;='Mapa de férias'!$H$23),AND(E$236&gt;='Mapa de férias'!$I$23,E$236&lt;='Mapa de férias'!$J$23))),"F",""))</f>
        <v/>
      </c>
      <c r="F251" s="44">
        <f>IF(OR($B251="",F$236=""),"",IF(AND(NETWORKDAYS(F$236,F$236,'Feriados'!$F$7:$F$22)=1,OR(AND(F$236&gt;='Mapa de férias'!$E$23,F$236&lt;='Mapa de férias'!$F$23),AND(F$236&gt;='Mapa de férias'!$G$23,F$236&lt;='Mapa de férias'!$H$23),AND(F$236&gt;='Mapa de férias'!$I$23,F$236&lt;='Mapa de férias'!$J$23))),"F",""))</f>
        <v/>
      </c>
      <c r="G251" s="44">
        <f>IF(OR($B251="",G$236=""),"",IF(AND(NETWORKDAYS(G$236,G$236,'Feriados'!$F$7:$F$22)=1,OR(AND(G$236&gt;='Mapa de férias'!$E$23,G$236&lt;='Mapa de férias'!$F$23),AND(G$236&gt;='Mapa de férias'!$G$23,G$236&lt;='Mapa de férias'!$H$23),AND(G$236&gt;='Mapa de férias'!$I$23,G$236&lt;='Mapa de férias'!$J$23))),"F",""))</f>
        <v/>
      </c>
      <c r="H251" s="44">
        <f>IF(OR($B251="",H$236=""),"",IF(AND(NETWORKDAYS(H$236,H$236,'Feriados'!$F$7:$F$22)=1,OR(AND(H$236&gt;='Mapa de férias'!$E$23,H$236&lt;='Mapa de férias'!$F$23),AND(H$236&gt;='Mapa de férias'!$G$23,H$236&lt;='Mapa de férias'!$H$23),AND(H$236&gt;='Mapa de férias'!$I$23,H$236&lt;='Mapa de férias'!$J$23))),"F",""))</f>
        <v/>
      </c>
      <c r="I251" s="44">
        <f>IF(OR($B251="",I$236=""),"",IF(AND(NETWORKDAYS(I$236,I$236,'Feriados'!$F$7:$F$22)=1,OR(AND(I$236&gt;='Mapa de férias'!$E$23,I$236&lt;='Mapa de férias'!$F$23),AND(I$236&gt;='Mapa de férias'!$G$23,I$236&lt;='Mapa de férias'!$H$23),AND(I$236&gt;='Mapa de férias'!$I$23,I$236&lt;='Mapa de férias'!$J$23))),"F",""))</f>
        <v/>
      </c>
      <c r="J251" s="44">
        <f>IF(OR($B251="",J$236=""),"",IF(AND(NETWORKDAYS(J$236,J$236,'Feriados'!$F$7:$F$22)=1,OR(AND(J$236&gt;='Mapa de férias'!$E$23,J$236&lt;='Mapa de férias'!$F$23),AND(J$236&gt;='Mapa de férias'!$G$23,J$236&lt;='Mapa de férias'!$H$23),AND(J$236&gt;='Mapa de férias'!$I$23,J$236&lt;='Mapa de férias'!$J$23))),"F",""))</f>
        <v/>
      </c>
      <c r="K251" s="44">
        <f>IF(OR($B251="",K$236=""),"",IF(AND(NETWORKDAYS(K$236,K$236,'Feriados'!$F$7:$F$22)=1,OR(AND(K$236&gt;='Mapa de férias'!$E$23,K$236&lt;='Mapa de férias'!$F$23),AND(K$236&gt;='Mapa de férias'!$G$23,K$236&lt;='Mapa de férias'!$H$23),AND(K$236&gt;='Mapa de férias'!$I$23,K$236&lt;='Mapa de férias'!$J$23))),"F",""))</f>
        <v/>
      </c>
      <c r="L251" s="44">
        <f>IF(OR($B251="",L$236=""),"",IF(AND(NETWORKDAYS(L$236,L$236,'Feriados'!$F$7:$F$22)=1,OR(AND(L$236&gt;='Mapa de férias'!$E$23,L$236&lt;='Mapa de férias'!$F$23),AND(L$236&gt;='Mapa de férias'!$G$23,L$236&lt;='Mapa de férias'!$H$23),AND(L$236&gt;='Mapa de férias'!$I$23,L$236&lt;='Mapa de férias'!$J$23))),"F",""))</f>
        <v/>
      </c>
      <c r="M251" s="44">
        <f>IF(OR($B251="",M$236=""),"",IF(AND(NETWORKDAYS(M$236,M$236,'Feriados'!$F$7:$F$22)=1,OR(AND(M$236&gt;='Mapa de férias'!$E$23,M$236&lt;='Mapa de férias'!$F$23),AND(M$236&gt;='Mapa de férias'!$G$23,M$236&lt;='Mapa de férias'!$H$23),AND(M$236&gt;='Mapa de férias'!$I$23,M$236&lt;='Mapa de férias'!$J$23))),"F",""))</f>
        <v/>
      </c>
      <c r="N251" s="44">
        <f>IF(OR($B251="",N$236=""),"",IF(AND(NETWORKDAYS(N$236,N$236,'Feriados'!$F$7:$F$22)=1,OR(AND(N$236&gt;='Mapa de férias'!$E$23,N$236&lt;='Mapa de férias'!$F$23),AND(N$236&gt;='Mapa de férias'!$G$23,N$236&lt;='Mapa de férias'!$H$23),AND(N$236&gt;='Mapa de férias'!$I$23,N$236&lt;='Mapa de férias'!$J$23))),"F",""))</f>
        <v/>
      </c>
      <c r="O251" s="44">
        <f>IF(OR($B251="",O$236=""),"",IF(AND(NETWORKDAYS(O$236,O$236,'Feriados'!$F$7:$F$22)=1,OR(AND(O$236&gt;='Mapa de férias'!$E$23,O$236&lt;='Mapa de férias'!$F$23),AND(O$236&gt;='Mapa de férias'!$G$23,O$236&lt;='Mapa de férias'!$H$23),AND(O$236&gt;='Mapa de férias'!$I$23,O$236&lt;='Mapa de férias'!$J$23))),"F",""))</f>
        <v/>
      </c>
      <c r="P251" s="44">
        <f>IF(OR($B251="",P$236=""),"",IF(AND(NETWORKDAYS(P$236,P$236,'Feriados'!$F$7:$F$22)=1,OR(AND(P$236&gt;='Mapa de férias'!$E$23,P$236&lt;='Mapa de férias'!$F$23),AND(P$236&gt;='Mapa de férias'!$G$23,P$236&lt;='Mapa de férias'!$H$23),AND(P$236&gt;='Mapa de férias'!$I$23,P$236&lt;='Mapa de férias'!$J$23))),"F",""))</f>
        <v/>
      </c>
      <c r="Q251" s="44">
        <f>IF(OR($B251="",Q$236=""),"",IF(AND(NETWORKDAYS(Q$236,Q$236,'Feriados'!$F$7:$F$22)=1,OR(AND(Q$236&gt;='Mapa de férias'!$E$23,Q$236&lt;='Mapa de férias'!$F$23),AND(Q$236&gt;='Mapa de férias'!$G$23,Q$236&lt;='Mapa de férias'!$H$23),AND(Q$236&gt;='Mapa de férias'!$I$23,Q$236&lt;='Mapa de férias'!$J$23))),"F",""))</f>
        <v/>
      </c>
      <c r="R251" s="44">
        <f>IF(OR($B251="",R$236=""),"",IF(AND(NETWORKDAYS(R$236,R$236,'Feriados'!$F$7:$F$22)=1,OR(AND(R$236&gt;='Mapa de férias'!$E$23,R$236&lt;='Mapa de férias'!$F$23),AND(R$236&gt;='Mapa de férias'!$G$23,R$236&lt;='Mapa de férias'!$H$23),AND(R$236&gt;='Mapa de férias'!$I$23,R$236&lt;='Mapa de férias'!$J$23))),"F",""))</f>
        <v/>
      </c>
      <c r="S251" s="44">
        <f>IF(OR($B251="",S$236=""),"",IF(AND(NETWORKDAYS(S$236,S$236,'Feriados'!$F$7:$F$22)=1,OR(AND(S$236&gt;='Mapa de férias'!$E$23,S$236&lt;='Mapa de férias'!$F$23),AND(S$236&gt;='Mapa de férias'!$G$23,S$236&lt;='Mapa de férias'!$H$23),AND(S$236&gt;='Mapa de férias'!$I$23,S$236&lt;='Mapa de férias'!$J$23))),"F",""))</f>
        <v/>
      </c>
      <c r="T251" s="44">
        <f>IF(OR($B251="",T$236=""),"",IF(AND(NETWORKDAYS(T$236,T$236,'Feriados'!$F$7:$F$22)=1,OR(AND(T$236&gt;='Mapa de férias'!$E$23,T$236&lt;='Mapa de férias'!$F$23),AND(T$236&gt;='Mapa de férias'!$G$23,T$236&lt;='Mapa de férias'!$H$23),AND(T$236&gt;='Mapa de férias'!$I$23,T$236&lt;='Mapa de férias'!$J$23))),"F",""))</f>
        <v/>
      </c>
      <c r="U251" s="44">
        <f>IF(OR($B251="",U$236=""),"",IF(AND(NETWORKDAYS(U$236,U$236,'Feriados'!$F$7:$F$22)=1,OR(AND(U$236&gt;='Mapa de férias'!$E$23,U$236&lt;='Mapa de férias'!$F$23),AND(U$236&gt;='Mapa de férias'!$G$23,U$236&lt;='Mapa de férias'!$H$23),AND(U$236&gt;='Mapa de férias'!$I$23,U$236&lt;='Mapa de férias'!$J$23))),"F",""))</f>
        <v/>
      </c>
      <c r="V251" s="44">
        <f>IF(OR($B251="",V$236=""),"",IF(AND(NETWORKDAYS(V$236,V$236,'Feriados'!$F$7:$F$22)=1,OR(AND(V$236&gt;='Mapa de férias'!$E$23,V$236&lt;='Mapa de férias'!$F$23),AND(V$236&gt;='Mapa de férias'!$G$23,V$236&lt;='Mapa de férias'!$H$23),AND(V$236&gt;='Mapa de férias'!$I$23,V$236&lt;='Mapa de férias'!$J$23))),"F",""))</f>
        <v/>
      </c>
      <c r="W251" s="44">
        <f>IF(OR($B251="",W$236=""),"",IF(AND(NETWORKDAYS(W$236,W$236,'Feriados'!$F$7:$F$22)=1,OR(AND(W$236&gt;='Mapa de férias'!$E$23,W$236&lt;='Mapa de férias'!$F$23),AND(W$236&gt;='Mapa de férias'!$G$23,W$236&lt;='Mapa de férias'!$H$23),AND(W$236&gt;='Mapa de férias'!$I$23,W$236&lt;='Mapa de férias'!$J$23))),"F",""))</f>
        <v/>
      </c>
      <c r="X251" s="44">
        <f>IF(OR($B251="",X$236=""),"",IF(AND(NETWORKDAYS(X$236,X$236,'Feriados'!$F$7:$F$22)=1,OR(AND(X$236&gt;='Mapa de férias'!$E$23,X$236&lt;='Mapa de férias'!$F$23),AND(X$236&gt;='Mapa de férias'!$G$23,X$236&lt;='Mapa de férias'!$H$23),AND(X$236&gt;='Mapa de férias'!$I$23,X$236&lt;='Mapa de férias'!$J$23))),"F",""))</f>
        <v/>
      </c>
      <c r="Y251" s="44">
        <f>IF(OR($B251="",Y$236=""),"",IF(AND(NETWORKDAYS(Y$236,Y$236,'Feriados'!$F$7:$F$22)=1,OR(AND(Y$236&gt;='Mapa de férias'!$E$23,Y$236&lt;='Mapa de férias'!$F$23),AND(Y$236&gt;='Mapa de férias'!$G$23,Y$236&lt;='Mapa de férias'!$H$23),AND(Y$236&gt;='Mapa de férias'!$I$23,Y$236&lt;='Mapa de férias'!$J$23))),"F",""))</f>
        <v/>
      </c>
      <c r="Z251" s="44">
        <f>IF(OR($B251="",Z$236=""),"",IF(AND(NETWORKDAYS(Z$236,Z$236,'Feriados'!$F$7:$F$22)=1,OR(AND(Z$236&gt;='Mapa de férias'!$E$23,Z$236&lt;='Mapa de férias'!$F$23),AND(Z$236&gt;='Mapa de férias'!$G$23,Z$236&lt;='Mapa de férias'!$H$23),AND(Z$236&gt;='Mapa de férias'!$I$23,Z$236&lt;='Mapa de férias'!$J$23))),"F",""))</f>
        <v/>
      </c>
      <c r="AA251" s="44">
        <f>IF(OR($B251="",AA$236=""),"",IF(AND(NETWORKDAYS(AA$236,AA$236,'Feriados'!$F$7:$F$22)=1,OR(AND(AA$236&gt;='Mapa de férias'!$E$23,AA$236&lt;='Mapa de férias'!$F$23),AND(AA$236&gt;='Mapa de férias'!$G$23,AA$236&lt;='Mapa de férias'!$H$23),AND(AA$236&gt;='Mapa de férias'!$I$23,AA$236&lt;='Mapa de férias'!$J$23))),"F",""))</f>
        <v/>
      </c>
      <c r="AB251" s="44">
        <f>IF(OR($B251="",AB$236=""),"",IF(AND(NETWORKDAYS(AB$236,AB$236,'Feriados'!$F$7:$F$22)=1,OR(AND(AB$236&gt;='Mapa de férias'!$E$23,AB$236&lt;='Mapa de férias'!$F$23),AND(AB$236&gt;='Mapa de férias'!$G$23,AB$236&lt;='Mapa de férias'!$H$23),AND(AB$236&gt;='Mapa de férias'!$I$23,AB$236&lt;='Mapa de férias'!$J$23))),"F",""))</f>
        <v/>
      </c>
      <c r="AC251" s="44">
        <f>IF(OR($B251="",AC$236=""),"",IF(AND(NETWORKDAYS(AC$236,AC$236,'Feriados'!$F$7:$F$22)=1,OR(AND(AC$236&gt;='Mapa de férias'!$E$23,AC$236&lt;='Mapa de férias'!$F$23),AND(AC$236&gt;='Mapa de férias'!$G$23,AC$236&lt;='Mapa de férias'!$H$23),AND(AC$236&gt;='Mapa de férias'!$I$23,AC$236&lt;='Mapa de férias'!$J$23))),"F",""))</f>
        <v/>
      </c>
      <c r="AD251" s="44">
        <f>IF(OR($B251="",AD$236=""),"",IF(AND(NETWORKDAYS(AD$236,AD$236,'Feriados'!$F$7:$F$22)=1,OR(AND(AD$236&gt;='Mapa de férias'!$E$23,AD$236&lt;='Mapa de férias'!$F$23),AND(AD$236&gt;='Mapa de férias'!$G$23,AD$236&lt;='Mapa de férias'!$H$23),AND(AD$236&gt;='Mapa de férias'!$I$23,AD$236&lt;='Mapa de férias'!$J$23))),"F",""))</f>
        <v/>
      </c>
      <c r="AE251" s="44">
        <f>IF(OR($B251="",AE$236=""),"",IF(AND(NETWORKDAYS(AE$236,AE$236,'Feriados'!$F$7:$F$22)=1,OR(AND(AE$236&gt;='Mapa de férias'!$E$23,AE$236&lt;='Mapa de férias'!$F$23),AND(AE$236&gt;='Mapa de férias'!$G$23,AE$236&lt;='Mapa de férias'!$H$23),AND(AE$236&gt;='Mapa de férias'!$I$23,AE$236&lt;='Mapa de férias'!$J$23))),"F",""))</f>
        <v/>
      </c>
      <c r="AF251" s="44">
        <f>IF(OR($B251="",AF$236=""),"",IF(AND(NETWORKDAYS(AF$236,AF$236,'Feriados'!$F$7:$F$22)=1,OR(AND(AF$236&gt;='Mapa de férias'!$E$23,AF$236&lt;='Mapa de férias'!$F$23),AND(AF$236&gt;='Mapa de férias'!$G$23,AF$236&lt;='Mapa de férias'!$H$23),AND(AF$236&gt;='Mapa de férias'!$I$23,AF$236&lt;='Mapa de férias'!$J$23))),"F",""))</f>
        <v/>
      </c>
      <c r="AG251" s="44">
        <f>IF(OR($B251="",AG$236=""),"",IF(AND(NETWORKDAYS(AG$236,AG$236,'Feriados'!$F$7:$F$22)=1,OR(AND(AG$236&gt;='Mapa de férias'!$E$23,AG$236&lt;='Mapa de férias'!$F$23),AND(AG$236&gt;='Mapa de férias'!$G$23,AG$236&lt;='Mapa de férias'!$H$23),AND(AG$236&gt;='Mapa de férias'!$I$23,AG$236&lt;='Mapa de férias'!$J$23))),"F",""))</f>
        <v/>
      </c>
      <c r="AH251" s="45">
        <f>IF($B251="","",COUNTIF(C251:AG251,"F"))</f>
        <v/>
      </c>
    </row>
    <row r="252" ht="15" customHeight="1">
      <c r="A252" s="42" t="n">
        <v>15</v>
      </c>
      <c r="B252" s="43">
        <f>IF('Mapa de férias'!$B$24="","",'Mapa de férias'!$B$24)</f>
        <v/>
      </c>
      <c r="C252" s="44">
        <f>IF(OR($B252="",C$236=""),"",IF(AND(NETWORKDAYS(C$236,C$236,'Feriados'!$F$7:$F$22)=1,OR(AND(C$236&gt;='Mapa de férias'!$E$24,C$236&lt;='Mapa de férias'!$F$24),AND(C$236&gt;='Mapa de férias'!$G$24,C$236&lt;='Mapa de férias'!$H$24),AND(C$236&gt;='Mapa de férias'!$I$24,C$236&lt;='Mapa de férias'!$J$24))),"F",""))</f>
        <v/>
      </c>
      <c r="D252" s="44">
        <f>IF(OR($B252="",D$236=""),"",IF(AND(NETWORKDAYS(D$236,D$236,'Feriados'!$F$7:$F$22)=1,OR(AND(D$236&gt;='Mapa de férias'!$E$24,D$236&lt;='Mapa de férias'!$F$24),AND(D$236&gt;='Mapa de férias'!$G$24,D$236&lt;='Mapa de férias'!$H$24),AND(D$236&gt;='Mapa de férias'!$I$24,D$236&lt;='Mapa de férias'!$J$24))),"F",""))</f>
        <v/>
      </c>
      <c r="E252" s="44">
        <f>IF(OR($B252="",E$236=""),"",IF(AND(NETWORKDAYS(E$236,E$236,'Feriados'!$F$7:$F$22)=1,OR(AND(E$236&gt;='Mapa de férias'!$E$24,E$236&lt;='Mapa de férias'!$F$24),AND(E$236&gt;='Mapa de férias'!$G$24,E$236&lt;='Mapa de férias'!$H$24),AND(E$236&gt;='Mapa de férias'!$I$24,E$236&lt;='Mapa de férias'!$J$24))),"F",""))</f>
        <v/>
      </c>
      <c r="F252" s="44">
        <f>IF(OR($B252="",F$236=""),"",IF(AND(NETWORKDAYS(F$236,F$236,'Feriados'!$F$7:$F$22)=1,OR(AND(F$236&gt;='Mapa de férias'!$E$24,F$236&lt;='Mapa de férias'!$F$24),AND(F$236&gt;='Mapa de férias'!$G$24,F$236&lt;='Mapa de férias'!$H$24),AND(F$236&gt;='Mapa de férias'!$I$24,F$236&lt;='Mapa de férias'!$J$24))),"F",""))</f>
        <v/>
      </c>
      <c r="G252" s="44">
        <f>IF(OR($B252="",G$236=""),"",IF(AND(NETWORKDAYS(G$236,G$236,'Feriados'!$F$7:$F$22)=1,OR(AND(G$236&gt;='Mapa de férias'!$E$24,G$236&lt;='Mapa de férias'!$F$24),AND(G$236&gt;='Mapa de férias'!$G$24,G$236&lt;='Mapa de férias'!$H$24),AND(G$236&gt;='Mapa de férias'!$I$24,G$236&lt;='Mapa de férias'!$J$24))),"F",""))</f>
        <v/>
      </c>
      <c r="H252" s="44">
        <f>IF(OR($B252="",H$236=""),"",IF(AND(NETWORKDAYS(H$236,H$236,'Feriados'!$F$7:$F$22)=1,OR(AND(H$236&gt;='Mapa de férias'!$E$24,H$236&lt;='Mapa de férias'!$F$24),AND(H$236&gt;='Mapa de férias'!$G$24,H$236&lt;='Mapa de férias'!$H$24),AND(H$236&gt;='Mapa de férias'!$I$24,H$236&lt;='Mapa de férias'!$J$24))),"F",""))</f>
        <v/>
      </c>
      <c r="I252" s="44">
        <f>IF(OR($B252="",I$236=""),"",IF(AND(NETWORKDAYS(I$236,I$236,'Feriados'!$F$7:$F$22)=1,OR(AND(I$236&gt;='Mapa de férias'!$E$24,I$236&lt;='Mapa de férias'!$F$24),AND(I$236&gt;='Mapa de férias'!$G$24,I$236&lt;='Mapa de férias'!$H$24),AND(I$236&gt;='Mapa de férias'!$I$24,I$236&lt;='Mapa de férias'!$J$24))),"F",""))</f>
        <v/>
      </c>
      <c r="J252" s="44">
        <f>IF(OR($B252="",J$236=""),"",IF(AND(NETWORKDAYS(J$236,J$236,'Feriados'!$F$7:$F$22)=1,OR(AND(J$236&gt;='Mapa de férias'!$E$24,J$236&lt;='Mapa de férias'!$F$24),AND(J$236&gt;='Mapa de férias'!$G$24,J$236&lt;='Mapa de férias'!$H$24),AND(J$236&gt;='Mapa de férias'!$I$24,J$236&lt;='Mapa de férias'!$J$24))),"F",""))</f>
        <v/>
      </c>
      <c r="K252" s="44">
        <f>IF(OR($B252="",K$236=""),"",IF(AND(NETWORKDAYS(K$236,K$236,'Feriados'!$F$7:$F$22)=1,OR(AND(K$236&gt;='Mapa de férias'!$E$24,K$236&lt;='Mapa de férias'!$F$24),AND(K$236&gt;='Mapa de férias'!$G$24,K$236&lt;='Mapa de férias'!$H$24),AND(K$236&gt;='Mapa de férias'!$I$24,K$236&lt;='Mapa de férias'!$J$24))),"F",""))</f>
        <v/>
      </c>
      <c r="L252" s="44">
        <f>IF(OR($B252="",L$236=""),"",IF(AND(NETWORKDAYS(L$236,L$236,'Feriados'!$F$7:$F$22)=1,OR(AND(L$236&gt;='Mapa de férias'!$E$24,L$236&lt;='Mapa de férias'!$F$24),AND(L$236&gt;='Mapa de férias'!$G$24,L$236&lt;='Mapa de férias'!$H$24),AND(L$236&gt;='Mapa de férias'!$I$24,L$236&lt;='Mapa de férias'!$J$24))),"F",""))</f>
        <v/>
      </c>
      <c r="M252" s="44">
        <f>IF(OR($B252="",M$236=""),"",IF(AND(NETWORKDAYS(M$236,M$236,'Feriados'!$F$7:$F$22)=1,OR(AND(M$236&gt;='Mapa de férias'!$E$24,M$236&lt;='Mapa de férias'!$F$24),AND(M$236&gt;='Mapa de férias'!$G$24,M$236&lt;='Mapa de férias'!$H$24),AND(M$236&gt;='Mapa de férias'!$I$24,M$236&lt;='Mapa de férias'!$J$24))),"F",""))</f>
        <v/>
      </c>
      <c r="N252" s="44">
        <f>IF(OR($B252="",N$236=""),"",IF(AND(NETWORKDAYS(N$236,N$236,'Feriados'!$F$7:$F$22)=1,OR(AND(N$236&gt;='Mapa de férias'!$E$24,N$236&lt;='Mapa de férias'!$F$24),AND(N$236&gt;='Mapa de férias'!$G$24,N$236&lt;='Mapa de férias'!$H$24),AND(N$236&gt;='Mapa de férias'!$I$24,N$236&lt;='Mapa de férias'!$J$24))),"F",""))</f>
        <v/>
      </c>
      <c r="O252" s="44">
        <f>IF(OR($B252="",O$236=""),"",IF(AND(NETWORKDAYS(O$236,O$236,'Feriados'!$F$7:$F$22)=1,OR(AND(O$236&gt;='Mapa de férias'!$E$24,O$236&lt;='Mapa de férias'!$F$24),AND(O$236&gt;='Mapa de férias'!$G$24,O$236&lt;='Mapa de férias'!$H$24),AND(O$236&gt;='Mapa de férias'!$I$24,O$236&lt;='Mapa de férias'!$J$24))),"F",""))</f>
        <v/>
      </c>
      <c r="P252" s="44">
        <f>IF(OR($B252="",P$236=""),"",IF(AND(NETWORKDAYS(P$236,P$236,'Feriados'!$F$7:$F$22)=1,OR(AND(P$236&gt;='Mapa de férias'!$E$24,P$236&lt;='Mapa de férias'!$F$24),AND(P$236&gt;='Mapa de férias'!$G$24,P$236&lt;='Mapa de férias'!$H$24),AND(P$236&gt;='Mapa de férias'!$I$24,P$236&lt;='Mapa de férias'!$J$24))),"F",""))</f>
        <v/>
      </c>
      <c r="Q252" s="44">
        <f>IF(OR($B252="",Q$236=""),"",IF(AND(NETWORKDAYS(Q$236,Q$236,'Feriados'!$F$7:$F$22)=1,OR(AND(Q$236&gt;='Mapa de férias'!$E$24,Q$236&lt;='Mapa de férias'!$F$24),AND(Q$236&gt;='Mapa de férias'!$G$24,Q$236&lt;='Mapa de férias'!$H$24),AND(Q$236&gt;='Mapa de férias'!$I$24,Q$236&lt;='Mapa de férias'!$J$24))),"F",""))</f>
        <v/>
      </c>
      <c r="R252" s="44">
        <f>IF(OR($B252="",R$236=""),"",IF(AND(NETWORKDAYS(R$236,R$236,'Feriados'!$F$7:$F$22)=1,OR(AND(R$236&gt;='Mapa de férias'!$E$24,R$236&lt;='Mapa de férias'!$F$24),AND(R$236&gt;='Mapa de férias'!$G$24,R$236&lt;='Mapa de férias'!$H$24),AND(R$236&gt;='Mapa de férias'!$I$24,R$236&lt;='Mapa de férias'!$J$24))),"F",""))</f>
        <v/>
      </c>
      <c r="S252" s="44">
        <f>IF(OR($B252="",S$236=""),"",IF(AND(NETWORKDAYS(S$236,S$236,'Feriados'!$F$7:$F$22)=1,OR(AND(S$236&gt;='Mapa de férias'!$E$24,S$236&lt;='Mapa de férias'!$F$24),AND(S$236&gt;='Mapa de férias'!$G$24,S$236&lt;='Mapa de férias'!$H$24),AND(S$236&gt;='Mapa de férias'!$I$24,S$236&lt;='Mapa de férias'!$J$24))),"F",""))</f>
        <v/>
      </c>
      <c r="T252" s="44">
        <f>IF(OR($B252="",T$236=""),"",IF(AND(NETWORKDAYS(T$236,T$236,'Feriados'!$F$7:$F$22)=1,OR(AND(T$236&gt;='Mapa de férias'!$E$24,T$236&lt;='Mapa de férias'!$F$24),AND(T$236&gt;='Mapa de férias'!$G$24,T$236&lt;='Mapa de férias'!$H$24),AND(T$236&gt;='Mapa de férias'!$I$24,T$236&lt;='Mapa de férias'!$J$24))),"F",""))</f>
        <v/>
      </c>
      <c r="U252" s="44">
        <f>IF(OR($B252="",U$236=""),"",IF(AND(NETWORKDAYS(U$236,U$236,'Feriados'!$F$7:$F$22)=1,OR(AND(U$236&gt;='Mapa de férias'!$E$24,U$236&lt;='Mapa de férias'!$F$24),AND(U$236&gt;='Mapa de férias'!$G$24,U$236&lt;='Mapa de férias'!$H$24),AND(U$236&gt;='Mapa de férias'!$I$24,U$236&lt;='Mapa de férias'!$J$24))),"F",""))</f>
        <v/>
      </c>
      <c r="V252" s="44">
        <f>IF(OR($B252="",V$236=""),"",IF(AND(NETWORKDAYS(V$236,V$236,'Feriados'!$F$7:$F$22)=1,OR(AND(V$236&gt;='Mapa de férias'!$E$24,V$236&lt;='Mapa de férias'!$F$24),AND(V$236&gt;='Mapa de férias'!$G$24,V$236&lt;='Mapa de férias'!$H$24),AND(V$236&gt;='Mapa de férias'!$I$24,V$236&lt;='Mapa de férias'!$J$24))),"F",""))</f>
        <v/>
      </c>
      <c r="W252" s="44">
        <f>IF(OR($B252="",W$236=""),"",IF(AND(NETWORKDAYS(W$236,W$236,'Feriados'!$F$7:$F$22)=1,OR(AND(W$236&gt;='Mapa de férias'!$E$24,W$236&lt;='Mapa de férias'!$F$24),AND(W$236&gt;='Mapa de férias'!$G$24,W$236&lt;='Mapa de férias'!$H$24),AND(W$236&gt;='Mapa de férias'!$I$24,W$236&lt;='Mapa de férias'!$J$24))),"F",""))</f>
        <v/>
      </c>
      <c r="X252" s="44">
        <f>IF(OR($B252="",X$236=""),"",IF(AND(NETWORKDAYS(X$236,X$236,'Feriados'!$F$7:$F$22)=1,OR(AND(X$236&gt;='Mapa de férias'!$E$24,X$236&lt;='Mapa de férias'!$F$24),AND(X$236&gt;='Mapa de férias'!$G$24,X$236&lt;='Mapa de férias'!$H$24),AND(X$236&gt;='Mapa de férias'!$I$24,X$236&lt;='Mapa de férias'!$J$24))),"F",""))</f>
        <v/>
      </c>
      <c r="Y252" s="44">
        <f>IF(OR($B252="",Y$236=""),"",IF(AND(NETWORKDAYS(Y$236,Y$236,'Feriados'!$F$7:$F$22)=1,OR(AND(Y$236&gt;='Mapa de férias'!$E$24,Y$236&lt;='Mapa de férias'!$F$24),AND(Y$236&gt;='Mapa de férias'!$G$24,Y$236&lt;='Mapa de férias'!$H$24),AND(Y$236&gt;='Mapa de férias'!$I$24,Y$236&lt;='Mapa de férias'!$J$24))),"F",""))</f>
        <v/>
      </c>
      <c r="Z252" s="44">
        <f>IF(OR($B252="",Z$236=""),"",IF(AND(NETWORKDAYS(Z$236,Z$236,'Feriados'!$F$7:$F$22)=1,OR(AND(Z$236&gt;='Mapa de férias'!$E$24,Z$236&lt;='Mapa de férias'!$F$24),AND(Z$236&gt;='Mapa de férias'!$G$24,Z$236&lt;='Mapa de férias'!$H$24),AND(Z$236&gt;='Mapa de férias'!$I$24,Z$236&lt;='Mapa de férias'!$J$24))),"F",""))</f>
        <v/>
      </c>
      <c r="AA252" s="44">
        <f>IF(OR($B252="",AA$236=""),"",IF(AND(NETWORKDAYS(AA$236,AA$236,'Feriados'!$F$7:$F$22)=1,OR(AND(AA$236&gt;='Mapa de férias'!$E$24,AA$236&lt;='Mapa de férias'!$F$24),AND(AA$236&gt;='Mapa de férias'!$G$24,AA$236&lt;='Mapa de férias'!$H$24),AND(AA$236&gt;='Mapa de férias'!$I$24,AA$236&lt;='Mapa de férias'!$J$24))),"F",""))</f>
        <v/>
      </c>
      <c r="AB252" s="44">
        <f>IF(OR($B252="",AB$236=""),"",IF(AND(NETWORKDAYS(AB$236,AB$236,'Feriados'!$F$7:$F$22)=1,OR(AND(AB$236&gt;='Mapa de férias'!$E$24,AB$236&lt;='Mapa de férias'!$F$24),AND(AB$236&gt;='Mapa de férias'!$G$24,AB$236&lt;='Mapa de férias'!$H$24),AND(AB$236&gt;='Mapa de férias'!$I$24,AB$236&lt;='Mapa de férias'!$J$24))),"F",""))</f>
        <v/>
      </c>
      <c r="AC252" s="44">
        <f>IF(OR($B252="",AC$236=""),"",IF(AND(NETWORKDAYS(AC$236,AC$236,'Feriados'!$F$7:$F$22)=1,OR(AND(AC$236&gt;='Mapa de férias'!$E$24,AC$236&lt;='Mapa de férias'!$F$24),AND(AC$236&gt;='Mapa de férias'!$G$24,AC$236&lt;='Mapa de férias'!$H$24),AND(AC$236&gt;='Mapa de férias'!$I$24,AC$236&lt;='Mapa de férias'!$J$24))),"F",""))</f>
        <v/>
      </c>
      <c r="AD252" s="44">
        <f>IF(OR($B252="",AD$236=""),"",IF(AND(NETWORKDAYS(AD$236,AD$236,'Feriados'!$F$7:$F$22)=1,OR(AND(AD$236&gt;='Mapa de férias'!$E$24,AD$236&lt;='Mapa de férias'!$F$24),AND(AD$236&gt;='Mapa de férias'!$G$24,AD$236&lt;='Mapa de férias'!$H$24),AND(AD$236&gt;='Mapa de férias'!$I$24,AD$236&lt;='Mapa de férias'!$J$24))),"F",""))</f>
        <v/>
      </c>
      <c r="AE252" s="44">
        <f>IF(OR($B252="",AE$236=""),"",IF(AND(NETWORKDAYS(AE$236,AE$236,'Feriados'!$F$7:$F$22)=1,OR(AND(AE$236&gt;='Mapa de férias'!$E$24,AE$236&lt;='Mapa de férias'!$F$24),AND(AE$236&gt;='Mapa de férias'!$G$24,AE$236&lt;='Mapa de férias'!$H$24),AND(AE$236&gt;='Mapa de férias'!$I$24,AE$236&lt;='Mapa de férias'!$J$24))),"F",""))</f>
        <v/>
      </c>
      <c r="AF252" s="44">
        <f>IF(OR($B252="",AF$236=""),"",IF(AND(NETWORKDAYS(AF$236,AF$236,'Feriados'!$F$7:$F$22)=1,OR(AND(AF$236&gt;='Mapa de férias'!$E$24,AF$236&lt;='Mapa de férias'!$F$24),AND(AF$236&gt;='Mapa de férias'!$G$24,AF$236&lt;='Mapa de férias'!$H$24),AND(AF$236&gt;='Mapa de férias'!$I$24,AF$236&lt;='Mapa de férias'!$J$24))),"F",""))</f>
        <v/>
      </c>
      <c r="AG252" s="44">
        <f>IF(OR($B252="",AG$236=""),"",IF(AND(NETWORKDAYS(AG$236,AG$236,'Feriados'!$F$7:$F$22)=1,OR(AND(AG$236&gt;='Mapa de férias'!$E$24,AG$236&lt;='Mapa de férias'!$F$24),AND(AG$236&gt;='Mapa de férias'!$G$24,AG$236&lt;='Mapa de férias'!$H$24),AND(AG$236&gt;='Mapa de férias'!$I$24,AG$236&lt;='Mapa de férias'!$J$24))),"F",""))</f>
        <v/>
      </c>
      <c r="AH252" s="45">
        <f>IF($B252="","",COUNTIF(C252:AG252,"F"))</f>
        <v/>
      </c>
    </row>
    <row r="253" ht="15" customHeight="1">
      <c r="A253" s="42" t="n">
        <v>16</v>
      </c>
      <c r="B253" s="43">
        <f>IF('Mapa de férias'!$B$25="","",'Mapa de férias'!$B$25)</f>
        <v/>
      </c>
      <c r="C253" s="44">
        <f>IF(OR($B253="",C$236=""),"",IF(AND(NETWORKDAYS(C$236,C$236,'Feriados'!$F$7:$F$22)=1,OR(AND(C$236&gt;='Mapa de férias'!$E$25,C$236&lt;='Mapa de férias'!$F$25),AND(C$236&gt;='Mapa de férias'!$G$25,C$236&lt;='Mapa de férias'!$H$25),AND(C$236&gt;='Mapa de férias'!$I$25,C$236&lt;='Mapa de férias'!$J$25))),"F",""))</f>
        <v/>
      </c>
      <c r="D253" s="44">
        <f>IF(OR($B253="",D$236=""),"",IF(AND(NETWORKDAYS(D$236,D$236,'Feriados'!$F$7:$F$22)=1,OR(AND(D$236&gt;='Mapa de férias'!$E$25,D$236&lt;='Mapa de férias'!$F$25),AND(D$236&gt;='Mapa de férias'!$G$25,D$236&lt;='Mapa de férias'!$H$25),AND(D$236&gt;='Mapa de férias'!$I$25,D$236&lt;='Mapa de férias'!$J$25))),"F",""))</f>
        <v/>
      </c>
      <c r="E253" s="44">
        <f>IF(OR($B253="",E$236=""),"",IF(AND(NETWORKDAYS(E$236,E$236,'Feriados'!$F$7:$F$22)=1,OR(AND(E$236&gt;='Mapa de férias'!$E$25,E$236&lt;='Mapa de férias'!$F$25),AND(E$236&gt;='Mapa de férias'!$G$25,E$236&lt;='Mapa de férias'!$H$25),AND(E$236&gt;='Mapa de férias'!$I$25,E$236&lt;='Mapa de férias'!$J$25))),"F",""))</f>
        <v/>
      </c>
      <c r="F253" s="44">
        <f>IF(OR($B253="",F$236=""),"",IF(AND(NETWORKDAYS(F$236,F$236,'Feriados'!$F$7:$F$22)=1,OR(AND(F$236&gt;='Mapa de férias'!$E$25,F$236&lt;='Mapa de férias'!$F$25),AND(F$236&gt;='Mapa de férias'!$G$25,F$236&lt;='Mapa de férias'!$H$25),AND(F$236&gt;='Mapa de férias'!$I$25,F$236&lt;='Mapa de férias'!$J$25))),"F",""))</f>
        <v/>
      </c>
      <c r="G253" s="44">
        <f>IF(OR($B253="",G$236=""),"",IF(AND(NETWORKDAYS(G$236,G$236,'Feriados'!$F$7:$F$22)=1,OR(AND(G$236&gt;='Mapa de férias'!$E$25,G$236&lt;='Mapa de férias'!$F$25),AND(G$236&gt;='Mapa de férias'!$G$25,G$236&lt;='Mapa de férias'!$H$25),AND(G$236&gt;='Mapa de férias'!$I$25,G$236&lt;='Mapa de férias'!$J$25))),"F",""))</f>
        <v/>
      </c>
      <c r="H253" s="44">
        <f>IF(OR($B253="",H$236=""),"",IF(AND(NETWORKDAYS(H$236,H$236,'Feriados'!$F$7:$F$22)=1,OR(AND(H$236&gt;='Mapa de férias'!$E$25,H$236&lt;='Mapa de férias'!$F$25),AND(H$236&gt;='Mapa de férias'!$G$25,H$236&lt;='Mapa de férias'!$H$25),AND(H$236&gt;='Mapa de férias'!$I$25,H$236&lt;='Mapa de férias'!$J$25))),"F",""))</f>
        <v/>
      </c>
      <c r="I253" s="44">
        <f>IF(OR($B253="",I$236=""),"",IF(AND(NETWORKDAYS(I$236,I$236,'Feriados'!$F$7:$F$22)=1,OR(AND(I$236&gt;='Mapa de férias'!$E$25,I$236&lt;='Mapa de férias'!$F$25),AND(I$236&gt;='Mapa de férias'!$G$25,I$236&lt;='Mapa de férias'!$H$25),AND(I$236&gt;='Mapa de férias'!$I$25,I$236&lt;='Mapa de férias'!$J$25))),"F",""))</f>
        <v/>
      </c>
      <c r="J253" s="44">
        <f>IF(OR($B253="",J$236=""),"",IF(AND(NETWORKDAYS(J$236,J$236,'Feriados'!$F$7:$F$22)=1,OR(AND(J$236&gt;='Mapa de férias'!$E$25,J$236&lt;='Mapa de férias'!$F$25),AND(J$236&gt;='Mapa de férias'!$G$25,J$236&lt;='Mapa de férias'!$H$25),AND(J$236&gt;='Mapa de férias'!$I$25,J$236&lt;='Mapa de férias'!$J$25))),"F",""))</f>
        <v/>
      </c>
      <c r="K253" s="44">
        <f>IF(OR($B253="",K$236=""),"",IF(AND(NETWORKDAYS(K$236,K$236,'Feriados'!$F$7:$F$22)=1,OR(AND(K$236&gt;='Mapa de férias'!$E$25,K$236&lt;='Mapa de férias'!$F$25),AND(K$236&gt;='Mapa de férias'!$G$25,K$236&lt;='Mapa de férias'!$H$25),AND(K$236&gt;='Mapa de férias'!$I$25,K$236&lt;='Mapa de férias'!$J$25))),"F",""))</f>
        <v/>
      </c>
      <c r="L253" s="44">
        <f>IF(OR($B253="",L$236=""),"",IF(AND(NETWORKDAYS(L$236,L$236,'Feriados'!$F$7:$F$22)=1,OR(AND(L$236&gt;='Mapa de férias'!$E$25,L$236&lt;='Mapa de férias'!$F$25),AND(L$236&gt;='Mapa de férias'!$G$25,L$236&lt;='Mapa de férias'!$H$25),AND(L$236&gt;='Mapa de férias'!$I$25,L$236&lt;='Mapa de férias'!$J$25))),"F",""))</f>
        <v/>
      </c>
      <c r="M253" s="44">
        <f>IF(OR($B253="",M$236=""),"",IF(AND(NETWORKDAYS(M$236,M$236,'Feriados'!$F$7:$F$22)=1,OR(AND(M$236&gt;='Mapa de férias'!$E$25,M$236&lt;='Mapa de férias'!$F$25),AND(M$236&gt;='Mapa de férias'!$G$25,M$236&lt;='Mapa de férias'!$H$25),AND(M$236&gt;='Mapa de férias'!$I$25,M$236&lt;='Mapa de férias'!$J$25))),"F",""))</f>
        <v/>
      </c>
      <c r="N253" s="44">
        <f>IF(OR($B253="",N$236=""),"",IF(AND(NETWORKDAYS(N$236,N$236,'Feriados'!$F$7:$F$22)=1,OR(AND(N$236&gt;='Mapa de férias'!$E$25,N$236&lt;='Mapa de férias'!$F$25),AND(N$236&gt;='Mapa de férias'!$G$25,N$236&lt;='Mapa de férias'!$H$25),AND(N$236&gt;='Mapa de férias'!$I$25,N$236&lt;='Mapa de férias'!$J$25))),"F",""))</f>
        <v/>
      </c>
      <c r="O253" s="44">
        <f>IF(OR($B253="",O$236=""),"",IF(AND(NETWORKDAYS(O$236,O$236,'Feriados'!$F$7:$F$22)=1,OR(AND(O$236&gt;='Mapa de férias'!$E$25,O$236&lt;='Mapa de férias'!$F$25),AND(O$236&gt;='Mapa de férias'!$G$25,O$236&lt;='Mapa de férias'!$H$25),AND(O$236&gt;='Mapa de férias'!$I$25,O$236&lt;='Mapa de férias'!$J$25))),"F",""))</f>
        <v/>
      </c>
      <c r="P253" s="44">
        <f>IF(OR($B253="",P$236=""),"",IF(AND(NETWORKDAYS(P$236,P$236,'Feriados'!$F$7:$F$22)=1,OR(AND(P$236&gt;='Mapa de férias'!$E$25,P$236&lt;='Mapa de férias'!$F$25),AND(P$236&gt;='Mapa de férias'!$G$25,P$236&lt;='Mapa de férias'!$H$25),AND(P$236&gt;='Mapa de férias'!$I$25,P$236&lt;='Mapa de férias'!$J$25))),"F",""))</f>
        <v/>
      </c>
      <c r="Q253" s="44">
        <f>IF(OR($B253="",Q$236=""),"",IF(AND(NETWORKDAYS(Q$236,Q$236,'Feriados'!$F$7:$F$22)=1,OR(AND(Q$236&gt;='Mapa de férias'!$E$25,Q$236&lt;='Mapa de férias'!$F$25),AND(Q$236&gt;='Mapa de férias'!$G$25,Q$236&lt;='Mapa de férias'!$H$25),AND(Q$236&gt;='Mapa de férias'!$I$25,Q$236&lt;='Mapa de férias'!$J$25))),"F",""))</f>
        <v/>
      </c>
      <c r="R253" s="44">
        <f>IF(OR($B253="",R$236=""),"",IF(AND(NETWORKDAYS(R$236,R$236,'Feriados'!$F$7:$F$22)=1,OR(AND(R$236&gt;='Mapa de férias'!$E$25,R$236&lt;='Mapa de férias'!$F$25),AND(R$236&gt;='Mapa de férias'!$G$25,R$236&lt;='Mapa de férias'!$H$25),AND(R$236&gt;='Mapa de férias'!$I$25,R$236&lt;='Mapa de férias'!$J$25))),"F",""))</f>
        <v/>
      </c>
      <c r="S253" s="44">
        <f>IF(OR($B253="",S$236=""),"",IF(AND(NETWORKDAYS(S$236,S$236,'Feriados'!$F$7:$F$22)=1,OR(AND(S$236&gt;='Mapa de férias'!$E$25,S$236&lt;='Mapa de férias'!$F$25),AND(S$236&gt;='Mapa de férias'!$G$25,S$236&lt;='Mapa de férias'!$H$25),AND(S$236&gt;='Mapa de férias'!$I$25,S$236&lt;='Mapa de férias'!$J$25))),"F",""))</f>
        <v/>
      </c>
      <c r="T253" s="44">
        <f>IF(OR($B253="",T$236=""),"",IF(AND(NETWORKDAYS(T$236,T$236,'Feriados'!$F$7:$F$22)=1,OR(AND(T$236&gt;='Mapa de férias'!$E$25,T$236&lt;='Mapa de férias'!$F$25),AND(T$236&gt;='Mapa de férias'!$G$25,T$236&lt;='Mapa de férias'!$H$25),AND(T$236&gt;='Mapa de férias'!$I$25,T$236&lt;='Mapa de férias'!$J$25))),"F",""))</f>
        <v/>
      </c>
      <c r="U253" s="44">
        <f>IF(OR($B253="",U$236=""),"",IF(AND(NETWORKDAYS(U$236,U$236,'Feriados'!$F$7:$F$22)=1,OR(AND(U$236&gt;='Mapa de férias'!$E$25,U$236&lt;='Mapa de férias'!$F$25),AND(U$236&gt;='Mapa de férias'!$G$25,U$236&lt;='Mapa de férias'!$H$25),AND(U$236&gt;='Mapa de férias'!$I$25,U$236&lt;='Mapa de férias'!$J$25))),"F",""))</f>
        <v/>
      </c>
      <c r="V253" s="44">
        <f>IF(OR($B253="",V$236=""),"",IF(AND(NETWORKDAYS(V$236,V$236,'Feriados'!$F$7:$F$22)=1,OR(AND(V$236&gt;='Mapa de férias'!$E$25,V$236&lt;='Mapa de férias'!$F$25),AND(V$236&gt;='Mapa de férias'!$G$25,V$236&lt;='Mapa de férias'!$H$25),AND(V$236&gt;='Mapa de férias'!$I$25,V$236&lt;='Mapa de férias'!$J$25))),"F",""))</f>
        <v/>
      </c>
      <c r="W253" s="44">
        <f>IF(OR($B253="",W$236=""),"",IF(AND(NETWORKDAYS(W$236,W$236,'Feriados'!$F$7:$F$22)=1,OR(AND(W$236&gt;='Mapa de férias'!$E$25,W$236&lt;='Mapa de férias'!$F$25),AND(W$236&gt;='Mapa de férias'!$G$25,W$236&lt;='Mapa de férias'!$H$25),AND(W$236&gt;='Mapa de férias'!$I$25,W$236&lt;='Mapa de férias'!$J$25))),"F",""))</f>
        <v/>
      </c>
      <c r="X253" s="44">
        <f>IF(OR($B253="",X$236=""),"",IF(AND(NETWORKDAYS(X$236,X$236,'Feriados'!$F$7:$F$22)=1,OR(AND(X$236&gt;='Mapa de férias'!$E$25,X$236&lt;='Mapa de férias'!$F$25),AND(X$236&gt;='Mapa de férias'!$G$25,X$236&lt;='Mapa de férias'!$H$25),AND(X$236&gt;='Mapa de férias'!$I$25,X$236&lt;='Mapa de férias'!$J$25))),"F",""))</f>
        <v/>
      </c>
      <c r="Y253" s="44">
        <f>IF(OR($B253="",Y$236=""),"",IF(AND(NETWORKDAYS(Y$236,Y$236,'Feriados'!$F$7:$F$22)=1,OR(AND(Y$236&gt;='Mapa de férias'!$E$25,Y$236&lt;='Mapa de férias'!$F$25),AND(Y$236&gt;='Mapa de férias'!$G$25,Y$236&lt;='Mapa de férias'!$H$25),AND(Y$236&gt;='Mapa de férias'!$I$25,Y$236&lt;='Mapa de férias'!$J$25))),"F",""))</f>
        <v/>
      </c>
      <c r="Z253" s="44">
        <f>IF(OR($B253="",Z$236=""),"",IF(AND(NETWORKDAYS(Z$236,Z$236,'Feriados'!$F$7:$F$22)=1,OR(AND(Z$236&gt;='Mapa de férias'!$E$25,Z$236&lt;='Mapa de férias'!$F$25),AND(Z$236&gt;='Mapa de férias'!$G$25,Z$236&lt;='Mapa de férias'!$H$25),AND(Z$236&gt;='Mapa de férias'!$I$25,Z$236&lt;='Mapa de férias'!$J$25))),"F",""))</f>
        <v/>
      </c>
      <c r="AA253" s="44">
        <f>IF(OR($B253="",AA$236=""),"",IF(AND(NETWORKDAYS(AA$236,AA$236,'Feriados'!$F$7:$F$22)=1,OR(AND(AA$236&gt;='Mapa de férias'!$E$25,AA$236&lt;='Mapa de férias'!$F$25),AND(AA$236&gt;='Mapa de férias'!$G$25,AA$236&lt;='Mapa de férias'!$H$25),AND(AA$236&gt;='Mapa de férias'!$I$25,AA$236&lt;='Mapa de férias'!$J$25))),"F",""))</f>
        <v/>
      </c>
      <c r="AB253" s="44">
        <f>IF(OR($B253="",AB$236=""),"",IF(AND(NETWORKDAYS(AB$236,AB$236,'Feriados'!$F$7:$F$22)=1,OR(AND(AB$236&gt;='Mapa de férias'!$E$25,AB$236&lt;='Mapa de férias'!$F$25),AND(AB$236&gt;='Mapa de férias'!$G$25,AB$236&lt;='Mapa de férias'!$H$25),AND(AB$236&gt;='Mapa de férias'!$I$25,AB$236&lt;='Mapa de férias'!$J$25))),"F",""))</f>
        <v/>
      </c>
      <c r="AC253" s="44">
        <f>IF(OR($B253="",AC$236=""),"",IF(AND(NETWORKDAYS(AC$236,AC$236,'Feriados'!$F$7:$F$22)=1,OR(AND(AC$236&gt;='Mapa de férias'!$E$25,AC$236&lt;='Mapa de férias'!$F$25),AND(AC$236&gt;='Mapa de férias'!$G$25,AC$236&lt;='Mapa de férias'!$H$25),AND(AC$236&gt;='Mapa de férias'!$I$25,AC$236&lt;='Mapa de férias'!$J$25))),"F",""))</f>
        <v/>
      </c>
      <c r="AD253" s="44">
        <f>IF(OR($B253="",AD$236=""),"",IF(AND(NETWORKDAYS(AD$236,AD$236,'Feriados'!$F$7:$F$22)=1,OR(AND(AD$236&gt;='Mapa de férias'!$E$25,AD$236&lt;='Mapa de férias'!$F$25),AND(AD$236&gt;='Mapa de férias'!$G$25,AD$236&lt;='Mapa de férias'!$H$25),AND(AD$236&gt;='Mapa de férias'!$I$25,AD$236&lt;='Mapa de férias'!$J$25))),"F",""))</f>
        <v/>
      </c>
      <c r="AE253" s="44">
        <f>IF(OR($B253="",AE$236=""),"",IF(AND(NETWORKDAYS(AE$236,AE$236,'Feriados'!$F$7:$F$22)=1,OR(AND(AE$236&gt;='Mapa de férias'!$E$25,AE$236&lt;='Mapa de férias'!$F$25),AND(AE$236&gt;='Mapa de férias'!$G$25,AE$236&lt;='Mapa de férias'!$H$25),AND(AE$236&gt;='Mapa de férias'!$I$25,AE$236&lt;='Mapa de férias'!$J$25))),"F",""))</f>
        <v/>
      </c>
      <c r="AF253" s="44">
        <f>IF(OR($B253="",AF$236=""),"",IF(AND(NETWORKDAYS(AF$236,AF$236,'Feriados'!$F$7:$F$22)=1,OR(AND(AF$236&gt;='Mapa de férias'!$E$25,AF$236&lt;='Mapa de férias'!$F$25),AND(AF$236&gt;='Mapa de férias'!$G$25,AF$236&lt;='Mapa de férias'!$H$25),AND(AF$236&gt;='Mapa de férias'!$I$25,AF$236&lt;='Mapa de férias'!$J$25))),"F",""))</f>
        <v/>
      </c>
      <c r="AG253" s="44">
        <f>IF(OR($B253="",AG$236=""),"",IF(AND(NETWORKDAYS(AG$236,AG$236,'Feriados'!$F$7:$F$22)=1,OR(AND(AG$236&gt;='Mapa de férias'!$E$25,AG$236&lt;='Mapa de férias'!$F$25),AND(AG$236&gt;='Mapa de férias'!$G$25,AG$236&lt;='Mapa de férias'!$H$25),AND(AG$236&gt;='Mapa de férias'!$I$25,AG$236&lt;='Mapa de férias'!$J$25))),"F",""))</f>
        <v/>
      </c>
      <c r="AH253" s="45">
        <f>IF($B253="","",COUNTIF(C253:AG253,"F"))</f>
        <v/>
      </c>
    </row>
    <row r="254" ht="15" customHeight="1">
      <c r="A254" s="42" t="n">
        <v>17</v>
      </c>
      <c r="B254" s="43">
        <f>IF('Mapa de férias'!$B$26="","",'Mapa de férias'!$B$26)</f>
        <v/>
      </c>
      <c r="C254" s="44">
        <f>IF(OR($B254="",C$236=""),"",IF(AND(NETWORKDAYS(C$236,C$236,'Feriados'!$F$7:$F$22)=1,OR(AND(C$236&gt;='Mapa de férias'!$E$26,C$236&lt;='Mapa de férias'!$F$26),AND(C$236&gt;='Mapa de férias'!$G$26,C$236&lt;='Mapa de férias'!$H$26),AND(C$236&gt;='Mapa de férias'!$I$26,C$236&lt;='Mapa de férias'!$J$26))),"F",""))</f>
        <v/>
      </c>
      <c r="D254" s="44">
        <f>IF(OR($B254="",D$236=""),"",IF(AND(NETWORKDAYS(D$236,D$236,'Feriados'!$F$7:$F$22)=1,OR(AND(D$236&gt;='Mapa de férias'!$E$26,D$236&lt;='Mapa de férias'!$F$26),AND(D$236&gt;='Mapa de férias'!$G$26,D$236&lt;='Mapa de férias'!$H$26),AND(D$236&gt;='Mapa de férias'!$I$26,D$236&lt;='Mapa de férias'!$J$26))),"F",""))</f>
        <v/>
      </c>
      <c r="E254" s="44">
        <f>IF(OR($B254="",E$236=""),"",IF(AND(NETWORKDAYS(E$236,E$236,'Feriados'!$F$7:$F$22)=1,OR(AND(E$236&gt;='Mapa de férias'!$E$26,E$236&lt;='Mapa de férias'!$F$26),AND(E$236&gt;='Mapa de férias'!$G$26,E$236&lt;='Mapa de férias'!$H$26),AND(E$236&gt;='Mapa de férias'!$I$26,E$236&lt;='Mapa de férias'!$J$26))),"F",""))</f>
        <v/>
      </c>
      <c r="F254" s="44">
        <f>IF(OR($B254="",F$236=""),"",IF(AND(NETWORKDAYS(F$236,F$236,'Feriados'!$F$7:$F$22)=1,OR(AND(F$236&gt;='Mapa de férias'!$E$26,F$236&lt;='Mapa de férias'!$F$26),AND(F$236&gt;='Mapa de férias'!$G$26,F$236&lt;='Mapa de férias'!$H$26),AND(F$236&gt;='Mapa de férias'!$I$26,F$236&lt;='Mapa de férias'!$J$26))),"F",""))</f>
        <v/>
      </c>
      <c r="G254" s="44">
        <f>IF(OR($B254="",G$236=""),"",IF(AND(NETWORKDAYS(G$236,G$236,'Feriados'!$F$7:$F$22)=1,OR(AND(G$236&gt;='Mapa de férias'!$E$26,G$236&lt;='Mapa de férias'!$F$26),AND(G$236&gt;='Mapa de férias'!$G$26,G$236&lt;='Mapa de férias'!$H$26),AND(G$236&gt;='Mapa de férias'!$I$26,G$236&lt;='Mapa de férias'!$J$26))),"F",""))</f>
        <v/>
      </c>
      <c r="H254" s="44">
        <f>IF(OR($B254="",H$236=""),"",IF(AND(NETWORKDAYS(H$236,H$236,'Feriados'!$F$7:$F$22)=1,OR(AND(H$236&gt;='Mapa de férias'!$E$26,H$236&lt;='Mapa de férias'!$F$26),AND(H$236&gt;='Mapa de férias'!$G$26,H$236&lt;='Mapa de férias'!$H$26),AND(H$236&gt;='Mapa de férias'!$I$26,H$236&lt;='Mapa de férias'!$J$26))),"F",""))</f>
        <v/>
      </c>
      <c r="I254" s="44">
        <f>IF(OR($B254="",I$236=""),"",IF(AND(NETWORKDAYS(I$236,I$236,'Feriados'!$F$7:$F$22)=1,OR(AND(I$236&gt;='Mapa de férias'!$E$26,I$236&lt;='Mapa de férias'!$F$26),AND(I$236&gt;='Mapa de férias'!$G$26,I$236&lt;='Mapa de férias'!$H$26),AND(I$236&gt;='Mapa de férias'!$I$26,I$236&lt;='Mapa de férias'!$J$26))),"F",""))</f>
        <v/>
      </c>
      <c r="J254" s="44">
        <f>IF(OR($B254="",J$236=""),"",IF(AND(NETWORKDAYS(J$236,J$236,'Feriados'!$F$7:$F$22)=1,OR(AND(J$236&gt;='Mapa de férias'!$E$26,J$236&lt;='Mapa de férias'!$F$26),AND(J$236&gt;='Mapa de férias'!$G$26,J$236&lt;='Mapa de férias'!$H$26),AND(J$236&gt;='Mapa de férias'!$I$26,J$236&lt;='Mapa de férias'!$J$26))),"F",""))</f>
        <v/>
      </c>
      <c r="K254" s="44">
        <f>IF(OR($B254="",K$236=""),"",IF(AND(NETWORKDAYS(K$236,K$236,'Feriados'!$F$7:$F$22)=1,OR(AND(K$236&gt;='Mapa de férias'!$E$26,K$236&lt;='Mapa de férias'!$F$26),AND(K$236&gt;='Mapa de férias'!$G$26,K$236&lt;='Mapa de férias'!$H$26),AND(K$236&gt;='Mapa de férias'!$I$26,K$236&lt;='Mapa de férias'!$J$26))),"F",""))</f>
        <v/>
      </c>
      <c r="L254" s="44">
        <f>IF(OR($B254="",L$236=""),"",IF(AND(NETWORKDAYS(L$236,L$236,'Feriados'!$F$7:$F$22)=1,OR(AND(L$236&gt;='Mapa de férias'!$E$26,L$236&lt;='Mapa de férias'!$F$26),AND(L$236&gt;='Mapa de férias'!$G$26,L$236&lt;='Mapa de férias'!$H$26),AND(L$236&gt;='Mapa de férias'!$I$26,L$236&lt;='Mapa de férias'!$J$26))),"F",""))</f>
        <v/>
      </c>
      <c r="M254" s="44">
        <f>IF(OR($B254="",M$236=""),"",IF(AND(NETWORKDAYS(M$236,M$236,'Feriados'!$F$7:$F$22)=1,OR(AND(M$236&gt;='Mapa de férias'!$E$26,M$236&lt;='Mapa de férias'!$F$26),AND(M$236&gt;='Mapa de férias'!$G$26,M$236&lt;='Mapa de férias'!$H$26),AND(M$236&gt;='Mapa de férias'!$I$26,M$236&lt;='Mapa de férias'!$J$26))),"F",""))</f>
        <v/>
      </c>
      <c r="N254" s="44">
        <f>IF(OR($B254="",N$236=""),"",IF(AND(NETWORKDAYS(N$236,N$236,'Feriados'!$F$7:$F$22)=1,OR(AND(N$236&gt;='Mapa de férias'!$E$26,N$236&lt;='Mapa de férias'!$F$26),AND(N$236&gt;='Mapa de férias'!$G$26,N$236&lt;='Mapa de férias'!$H$26),AND(N$236&gt;='Mapa de férias'!$I$26,N$236&lt;='Mapa de férias'!$J$26))),"F",""))</f>
        <v/>
      </c>
      <c r="O254" s="44">
        <f>IF(OR($B254="",O$236=""),"",IF(AND(NETWORKDAYS(O$236,O$236,'Feriados'!$F$7:$F$22)=1,OR(AND(O$236&gt;='Mapa de férias'!$E$26,O$236&lt;='Mapa de férias'!$F$26),AND(O$236&gt;='Mapa de férias'!$G$26,O$236&lt;='Mapa de férias'!$H$26),AND(O$236&gt;='Mapa de férias'!$I$26,O$236&lt;='Mapa de férias'!$J$26))),"F",""))</f>
        <v/>
      </c>
      <c r="P254" s="44">
        <f>IF(OR($B254="",P$236=""),"",IF(AND(NETWORKDAYS(P$236,P$236,'Feriados'!$F$7:$F$22)=1,OR(AND(P$236&gt;='Mapa de férias'!$E$26,P$236&lt;='Mapa de férias'!$F$26),AND(P$236&gt;='Mapa de férias'!$G$26,P$236&lt;='Mapa de férias'!$H$26),AND(P$236&gt;='Mapa de férias'!$I$26,P$236&lt;='Mapa de férias'!$J$26))),"F",""))</f>
        <v/>
      </c>
      <c r="Q254" s="44">
        <f>IF(OR($B254="",Q$236=""),"",IF(AND(NETWORKDAYS(Q$236,Q$236,'Feriados'!$F$7:$F$22)=1,OR(AND(Q$236&gt;='Mapa de férias'!$E$26,Q$236&lt;='Mapa de férias'!$F$26),AND(Q$236&gt;='Mapa de férias'!$G$26,Q$236&lt;='Mapa de férias'!$H$26),AND(Q$236&gt;='Mapa de férias'!$I$26,Q$236&lt;='Mapa de férias'!$J$26))),"F",""))</f>
        <v/>
      </c>
      <c r="R254" s="44">
        <f>IF(OR($B254="",R$236=""),"",IF(AND(NETWORKDAYS(R$236,R$236,'Feriados'!$F$7:$F$22)=1,OR(AND(R$236&gt;='Mapa de férias'!$E$26,R$236&lt;='Mapa de férias'!$F$26),AND(R$236&gt;='Mapa de férias'!$G$26,R$236&lt;='Mapa de férias'!$H$26),AND(R$236&gt;='Mapa de férias'!$I$26,R$236&lt;='Mapa de férias'!$J$26))),"F",""))</f>
        <v/>
      </c>
      <c r="S254" s="44">
        <f>IF(OR($B254="",S$236=""),"",IF(AND(NETWORKDAYS(S$236,S$236,'Feriados'!$F$7:$F$22)=1,OR(AND(S$236&gt;='Mapa de férias'!$E$26,S$236&lt;='Mapa de férias'!$F$26),AND(S$236&gt;='Mapa de férias'!$G$26,S$236&lt;='Mapa de férias'!$H$26),AND(S$236&gt;='Mapa de férias'!$I$26,S$236&lt;='Mapa de férias'!$J$26))),"F",""))</f>
        <v/>
      </c>
      <c r="T254" s="44">
        <f>IF(OR($B254="",T$236=""),"",IF(AND(NETWORKDAYS(T$236,T$236,'Feriados'!$F$7:$F$22)=1,OR(AND(T$236&gt;='Mapa de férias'!$E$26,T$236&lt;='Mapa de férias'!$F$26),AND(T$236&gt;='Mapa de férias'!$G$26,T$236&lt;='Mapa de férias'!$H$26),AND(T$236&gt;='Mapa de férias'!$I$26,T$236&lt;='Mapa de férias'!$J$26))),"F",""))</f>
        <v/>
      </c>
      <c r="U254" s="44">
        <f>IF(OR($B254="",U$236=""),"",IF(AND(NETWORKDAYS(U$236,U$236,'Feriados'!$F$7:$F$22)=1,OR(AND(U$236&gt;='Mapa de férias'!$E$26,U$236&lt;='Mapa de férias'!$F$26),AND(U$236&gt;='Mapa de férias'!$G$26,U$236&lt;='Mapa de férias'!$H$26),AND(U$236&gt;='Mapa de férias'!$I$26,U$236&lt;='Mapa de férias'!$J$26))),"F",""))</f>
        <v/>
      </c>
      <c r="V254" s="44">
        <f>IF(OR($B254="",V$236=""),"",IF(AND(NETWORKDAYS(V$236,V$236,'Feriados'!$F$7:$F$22)=1,OR(AND(V$236&gt;='Mapa de férias'!$E$26,V$236&lt;='Mapa de férias'!$F$26),AND(V$236&gt;='Mapa de férias'!$G$26,V$236&lt;='Mapa de férias'!$H$26),AND(V$236&gt;='Mapa de férias'!$I$26,V$236&lt;='Mapa de férias'!$J$26))),"F",""))</f>
        <v/>
      </c>
      <c r="W254" s="44">
        <f>IF(OR($B254="",W$236=""),"",IF(AND(NETWORKDAYS(W$236,W$236,'Feriados'!$F$7:$F$22)=1,OR(AND(W$236&gt;='Mapa de férias'!$E$26,W$236&lt;='Mapa de férias'!$F$26),AND(W$236&gt;='Mapa de férias'!$G$26,W$236&lt;='Mapa de férias'!$H$26),AND(W$236&gt;='Mapa de férias'!$I$26,W$236&lt;='Mapa de férias'!$J$26))),"F",""))</f>
        <v/>
      </c>
      <c r="X254" s="44">
        <f>IF(OR($B254="",X$236=""),"",IF(AND(NETWORKDAYS(X$236,X$236,'Feriados'!$F$7:$F$22)=1,OR(AND(X$236&gt;='Mapa de férias'!$E$26,X$236&lt;='Mapa de férias'!$F$26),AND(X$236&gt;='Mapa de férias'!$G$26,X$236&lt;='Mapa de férias'!$H$26),AND(X$236&gt;='Mapa de férias'!$I$26,X$236&lt;='Mapa de férias'!$J$26))),"F",""))</f>
        <v/>
      </c>
      <c r="Y254" s="44">
        <f>IF(OR($B254="",Y$236=""),"",IF(AND(NETWORKDAYS(Y$236,Y$236,'Feriados'!$F$7:$F$22)=1,OR(AND(Y$236&gt;='Mapa de férias'!$E$26,Y$236&lt;='Mapa de férias'!$F$26),AND(Y$236&gt;='Mapa de férias'!$G$26,Y$236&lt;='Mapa de férias'!$H$26),AND(Y$236&gt;='Mapa de férias'!$I$26,Y$236&lt;='Mapa de férias'!$J$26))),"F",""))</f>
        <v/>
      </c>
      <c r="Z254" s="44">
        <f>IF(OR($B254="",Z$236=""),"",IF(AND(NETWORKDAYS(Z$236,Z$236,'Feriados'!$F$7:$F$22)=1,OR(AND(Z$236&gt;='Mapa de férias'!$E$26,Z$236&lt;='Mapa de férias'!$F$26),AND(Z$236&gt;='Mapa de férias'!$G$26,Z$236&lt;='Mapa de férias'!$H$26),AND(Z$236&gt;='Mapa de férias'!$I$26,Z$236&lt;='Mapa de férias'!$J$26))),"F",""))</f>
        <v/>
      </c>
      <c r="AA254" s="44">
        <f>IF(OR($B254="",AA$236=""),"",IF(AND(NETWORKDAYS(AA$236,AA$236,'Feriados'!$F$7:$F$22)=1,OR(AND(AA$236&gt;='Mapa de férias'!$E$26,AA$236&lt;='Mapa de férias'!$F$26),AND(AA$236&gt;='Mapa de férias'!$G$26,AA$236&lt;='Mapa de férias'!$H$26),AND(AA$236&gt;='Mapa de férias'!$I$26,AA$236&lt;='Mapa de férias'!$J$26))),"F",""))</f>
        <v/>
      </c>
      <c r="AB254" s="44">
        <f>IF(OR($B254="",AB$236=""),"",IF(AND(NETWORKDAYS(AB$236,AB$236,'Feriados'!$F$7:$F$22)=1,OR(AND(AB$236&gt;='Mapa de férias'!$E$26,AB$236&lt;='Mapa de férias'!$F$26),AND(AB$236&gt;='Mapa de férias'!$G$26,AB$236&lt;='Mapa de férias'!$H$26),AND(AB$236&gt;='Mapa de férias'!$I$26,AB$236&lt;='Mapa de férias'!$J$26))),"F",""))</f>
        <v/>
      </c>
      <c r="AC254" s="44">
        <f>IF(OR($B254="",AC$236=""),"",IF(AND(NETWORKDAYS(AC$236,AC$236,'Feriados'!$F$7:$F$22)=1,OR(AND(AC$236&gt;='Mapa de férias'!$E$26,AC$236&lt;='Mapa de férias'!$F$26),AND(AC$236&gt;='Mapa de férias'!$G$26,AC$236&lt;='Mapa de férias'!$H$26),AND(AC$236&gt;='Mapa de férias'!$I$26,AC$236&lt;='Mapa de férias'!$J$26))),"F",""))</f>
        <v/>
      </c>
      <c r="AD254" s="44">
        <f>IF(OR($B254="",AD$236=""),"",IF(AND(NETWORKDAYS(AD$236,AD$236,'Feriados'!$F$7:$F$22)=1,OR(AND(AD$236&gt;='Mapa de férias'!$E$26,AD$236&lt;='Mapa de férias'!$F$26),AND(AD$236&gt;='Mapa de férias'!$G$26,AD$236&lt;='Mapa de férias'!$H$26),AND(AD$236&gt;='Mapa de férias'!$I$26,AD$236&lt;='Mapa de férias'!$J$26))),"F",""))</f>
        <v/>
      </c>
      <c r="AE254" s="44">
        <f>IF(OR($B254="",AE$236=""),"",IF(AND(NETWORKDAYS(AE$236,AE$236,'Feriados'!$F$7:$F$22)=1,OR(AND(AE$236&gt;='Mapa de férias'!$E$26,AE$236&lt;='Mapa de férias'!$F$26),AND(AE$236&gt;='Mapa de férias'!$G$26,AE$236&lt;='Mapa de férias'!$H$26),AND(AE$236&gt;='Mapa de férias'!$I$26,AE$236&lt;='Mapa de férias'!$J$26))),"F",""))</f>
        <v/>
      </c>
      <c r="AF254" s="44">
        <f>IF(OR($B254="",AF$236=""),"",IF(AND(NETWORKDAYS(AF$236,AF$236,'Feriados'!$F$7:$F$22)=1,OR(AND(AF$236&gt;='Mapa de férias'!$E$26,AF$236&lt;='Mapa de férias'!$F$26),AND(AF$236&gt;='Mapa de férias'!$G$26,AF$236&lt;='Mapa de férias'!$H$26),AND(AF$236&gt;='Mapa de férias'!$I$26,AF$236&lt;='Mapa de férias'!$J$26))),"F",""))</f>
        <v/>
      </c>
      <c r="AG254" s="44">
        <f>IF(OR($B254="",AG$236=""),"",IF(AND(NETWORKDAYS(AG$236,AG$236,'Feriados'!$F$7:$F$22)=1,OR(AND(AG$236&gt;='Mapa de férias'!$E$26,AG$236&lt;='Mapa de férias'!$F$26),AND(AG$236&gt;='Mapa de férias'!$G$26,AG$236&lt;='Mapa de férias'!$H$26),AND(AG$236&gt;='Mapa de férias'!$I$26,AG$236&lt;='Mapa de férias'!$J$26))),"F",""))</f>
        <v/>
      </c>
      <c r="AH254" s="45">
        <f>IF($B254="","",COUNTIF(C254:AG254,"F"))</f>
        <v/>
      </c>
    </row>
    <row r="255" ht="15" customHeight="1">
      <c r="A255" s="42" t="n">
        <v>18</v>
      </c>
      <c r="B255" s="43">
        <f>IF('Mapa de férias'!$B$27="","",'Mapa de férias'!$B$27)</f>
        <v/>
      </c>
      <c r="C255" s="44">
        <f>IF(OR($B255="",C$236=""),"",IF(AND(NETWORKDAYS(C$236,C$236,'Feriados'!$F$7:$F$22)=1,OR(AND(C$236&gt;='Mapa de férias'!$E$27,C$236&lt;='Mapa de férias'!$F$27),AND(C$236&gt;='Mapa de férias'!$G$27,C$236&lt;='Mapa de férias'!$H$27),AND(C$236&gt;='Mapa de férias'!$I$27,C$236&lt;='Mapa de férias'!$J$27))),"F",""))</f>
        <v/>
      </c>
      <c r="D255" s="44">
        <f>IF(OR($B255="",D$236=""),"",IF(AND(NETWORKDAYS(D$236,D$236,'Feriados'!$F$7:$F$22)=1,OR(AND(D$236&gt;='Mapa de férias'!$E$27,D$236&lt;='Mapa de férias'!$F$27),AND(D$236&gt;='Mapa de férias'!$G$27,D$236&lt;='Mapa de férias'!$H$27),AND(D$236&gt;='Mapa de férias'!$I$27,D$236&lt;='Mapa de férias'!$J$27))),"F",""))</f>
        <v/>
      </c>
      <c r="E255" s="44">
        <f>IF(OR($B255="",E$236=""),"",IF(AND(NETWORKDAYS(E$236,E$236,'Feriados'!$F$7:$F$22)=1,OR(AND(E$236&gt;='Mapa de férias'!$E$27,E$236&lt;='Mapa de férias'!$F$27),AND(E$236&gt;='Mapa de férias'!$G$27,E$236&lt;='Mapa de férias'!$H$27),AND(E$236&gt;='Mapa de férias'!$I$27,E$236&lt;='Mapa de férias'!$J$27))),"F",""))</f>
        <v/>
      </c>
      <c r="F255" s="44">
        <f>IF(OR($B255="",F$236=""),"",IF(AND(NETWORKDAYS(F$236,F$236,'Feriados'!$F$7:$F$22)=1,OR(AND(F$236&gt;='Mapa de férias'!$E$27,F$236&lt;='Mapa de férias'!$F$27),AND(F$236&gt;='Mapa de férias'!$G$27,F$236&lt;='Mapa de férias'!$H$27),AND(F$236&gt;='Mapa de férias'!$I$27,F$236&lt;='Mapa de férias'!$J$27))),"F",""))</f>
        <v/>
      </c>
      <c r="G255" s="44">
        <f>IF(OR($B255="",G$236=""),"",IF(AND(NETWORKDAYS(G$236,G$236,'Feriados'!$F$7:$F$22)=1,OR(AND(G$236&gt;='Mapa de férias'!$E$27,G$236&lt;='Mapa de férias'!$F$27),AND(G$236&gt;='Mapa de férias'!$G$27,G$236&lt;='Mapa de férias'!$H$27),AND(G$236&gt;='Mapa de férias'!$I$27,G$236&lt;='Mapa de férias'!$J$27))),"F",""))</f>
        <v/>
      </c>
      <c r="H255" s="44">
        <f>IF(OR($B255="",H$236=""),"",IF(AND(NETWORKDAYS(H$236,H$236,'Feriados'!$F$7:$F$22)=1,OR(AND(H$236&gt;='Mapa de férias'!$E$27,H$236&lt;='Mapa de férias'!$F$27),AND(H$236&gt;='Mapa de férias'!$G$27,H$236&lt;='Mapa de férias'!$H$27),AND(H$236&gt;='Mapa de férias'!$I$27,H$236&lt;='Mapa de férias'!$J$27))),"F",""))</f>
        <v/>
      </c>
      <c r="I255" s="44">
        <f>IF(OR($B255="",I$236=""),"",IF(AND(NETWORKDAYS(I$236,I$236,'Feriados'!$F$7:$F$22)=1,OR(AND(I$236&gt;='Mapa de férias'!$E$27,I$236&lt;='Mapa de férias'!$F$27),AND(I$236&gt;='Mapa de férias'!$G$27,I$236&lt;='Mapa de férias'!$H$27),AND(I$236&gt;='Mapa de férias'!$I$27,I$236&lt;='Mapa de férias'!$J$27))),"F",""))</f>
        <v/>
      </c>
      <c r="J255" s="44">
        <f>IF(OR($B255="",J$236=""),"",IF(AND(NETWORKDAYS(J$236,J$236,'Feriados'!$F$7:$F$22)=1,OR(AND(J$236&gt;='Mapa de férias'!$E$27,J$236&lt;='Mapa de férias'!$F$27),AND(J$236&gt;='Mapa de férias'!$G$27,J$236&lt;='Mapa de férias'!$H$27),AND(J$236&gt;='Mapa de férias'!$I$27,J$236&lt;='Mapa de férias'!$J$27))),"F",""))</f>
        <v/>
      </c>
      <c r="K255" s="44">
        <f>IF(OR($B255="",K$236=""),"",IF(AND(NETWORKDAYS(K$236,K$236,'Feriados'!$F$7:$F$22)=1,OR(AND(K$236&gt;='Mapa de férias'!$E$27,K$236&lt;='Mapa de férias'!$F$27),AND(K$236&gt;='Mapa de férias'!$G$27,K$236&lt;='Mapa de férias'!$H$27),AND(K$236&gt;='Mapa de férias'!$I$27,K$236&lt;='Mapa de férias'!$J$27))),"F",""))</f>
        <v/>
      </c>
      <c r="L255" s="44">
        <f>IF(OR($B255="",L$236=""),"",IF(AND(NETWORKDAYS(L$236,L$236,'Feriados'!$F$7:$F$22)=1,OR(AND(L$236&gt;='Mapa de férias'!$E$27,L$236&lt;='Mapa de férias'!$F$27),AND(L$236&gt;='Mapa de férias'!$G$27,L$236&lt;='Mapa de férias'!$H$27),AND(L$236&gt;='Mapa de férias'!$I$27,L$236&lt;='Mapa de férias'!$J$27))),"F",""))</f>
        <v/>
      </c>
      <c r="M255" s="44">
        <f>IF(OR($B255="",M$236=""),"",IF(AND(NETWORKDAYS(M$236,M$236,'Feriados'!$F$7:$F$22)=1,OR(AND(M$236&gt;='Mapa de férias'!$E$27,M$236&lt;='Mapa de férias'!$F$27),AND(M$236&gt;='Mapa de férias'!$G$27,M$236&lt;='Mapa de férias'!$H$27),AND(M$236&gt;='Mapa de férias'!$I$27,M$236&lt;='Mapa de férias'!$J$27))),"F",""))</f>
        <v/>
      </c>
      <c r="N255" s="44">
        <f>IF(OR($B255="",N$236=""),"",IF(AND(NETWORKDAYS(N$236,N$236,'Feriados'!$F$7:$F$22)=1,OR(AND(N$236&gt;='Mapa de férias'!$E$27,N$236&lt;='Mapa de férias'!$F$27),AND(N$236&gt;='Mapa de férias'!$G$27,N$236&lt;='Mapa de férias'!$H$27),AND(N$236&gt;='Mapa de férias'!$I$27,N$236&lt;='Mapa de férias'!$J$27))),"F",""))</f>
        <v/>
      </c>
      <c r="O255" s="44">
        <f>IF(OR($B255="",O$236=""),"",IF(AND(NETWORKDAYS(O$236,O$236,'Feriados'!$F$7:$F$22)=1,OR(AND(O$236&gt;='Mapa de férias'!$E$27,O$236&lt;='Mapa de férias'!$F$27),AND(O$236&gt;='Mapa de férias'!$G$27,O$236&lt;='Mapa de férias'!$H$27),AND(O$236&gt;='Mapa de férias'!$I$27,O$236&lt;='Mapa de férias'!$J$27))),"F",""))</f>
        <v/>
      </c>
      <c r="P255" s="44">
        <f>IF(OR($B255="",P$236=""),"",IF(AND(NETWORKDAYS(P$236,P$236,'Feriados'!$F$7:$F$22)=1,OR(AND(P$236&gt;='Mapa de férias'!$E$27,P$236&lt;='Mapa de férias'!$F$27),AND(P$236&gt;='Mapa de férias'!$G$27,P$236&lt;='Mapa de férias'!$H$27),AND(P$236&gt;='Mapa de férias'!$I$27,P$236&lt;='Mapa de férias'!$J$27))),"F",""))</f>
        <v/>
      </c>
      <c r="Q255" s="44">
        <f>IF(OR($B255="",Q$236=""),"",IF(AND(NETWORKDAYS(Q$236,Q$236,'Feriados'!$F$7:$F$22)=1,OR(AND(Q$236&gt;='Mapa de férias'!$E$27,Q$236&lt;='Mapa de férias'!$F$27),AND(Q$236&gt;='Mapa de férias'!$G$27,Q$236&lt;='Mapa de férias'!$H$27),AND(Q$236&gt;='Mapa de férias'!$I$27,Q$236&lt;='Mapa de férias'!$J$27))),"F",""))</f>
        <v/>
      </c>
      <c r="R255" s="44">
        <f>IF(OR($B255="",R$236=""),"",IF(AND(NETWORKDAYS(R$236,R$236,'Feriados'!$F$7:$F$22)=1,OR(AND(R$236&gt;='Mapa de férias'!$E$27,R$236&lt;='Mapa de férias'!$F$27),AND(R$236&gt;='Mapa de férias'!$G$27,R$236&lt;='Mapa de férias'!$H$27),AND(R$236&gt;='Mapa de férias'!$I$27,R$236&lt;='Mapa de férias'!$J$27))),"F",""))</f>
        <v/>
      </c>
      <c r="S255" s="44">
        <f>IF(OR($B255="",S$236=""),"",IF(AND(NETWORKDAYS(S$236,S$236,'Feriados'!$F$7:$F$22)=1,OR(AND(S$236&gt;='Mapa de férias'!$E$27,S$236&lt;='Mapa de férias'!$F$27),AND(S$236&gt;='Mapa de férias'!$G$27,S$236&lt;='Mapa de férias'!$H$27),AND(S$236&gt;='Mapa de férias'!$I$27,S$236&lt;='Mapa de férias'!$J$27))),"F",""))</f>
        <v/>
      </c>
      <c r="T255" s="44">
        <f>IF(OR($B255="",T$236=""),"",IF(AND(NETWORKDAYS(T$236,T$236,'Feriados'!$F$7:$F$22)=1,OR(AND(T$236&gt;='Mapa de férias'!$E$27,T$236&lt;='Mapa de férias'!$F$27),AND(T$236&gt;='Mapa de férias'!$G$27,T$236&lt;='Mapa de férias'!$H$27),AND(T$236&gt;='Mapa de férias'!$I$27,T$236&lt;='Mapa de férias'!$J$27))),"F",""))</f>
        <v/>
      </c>
      <c r="U255" s="44">
        <f>IF(OR($B255="",U$236=""),"",IF(AND(NETWORKDAYS(U$236,U$236,'Feriados'!$F$7:$F$22)=1,OR(AND(U$236&gt;='Mapa de férias'!$E$27,U$236&lt;='Mapa de férias'!$F$27),AND(U$236&gt;='Mapa de férias'!$G$27,U$236&lt;='Mapa de férias'!$H$27),AND(U$236&gt;='Mapa de férias'!$I$27,U$236&lt;='Mapa de férias'!$J$27))),"F",""))</f>
        <v/>
      </c>
      <c r="V255" s="44">
        <f>IF(OR($B255="",V$236=""),"",IF(AND(NETWORKDAYS(V$236,V$236,'Feriados'!$F$7:$F$22)=1,OR(AND(V$236&gt;='Mapa de férias'!$E$27,V$236&lt;='Mapa de férias'!$F$27),AND(V$236&gt;='Mapa de férias'!$G$27,V$236&lt;='Mapa de férias'!$H$27),AND(V$236&gt;='Mapa de férias'!$I$27,V$236&lt;='Mapa de férias'!$J$27))),"F",""))</f>
        <v/>
      </c>
      <c r="W255" s="44">
        <f>IF(OR($B255="",W$236=""),"",IF(AND(NETWORKDAYS(W$236,W$236,'Feriados'!$F$7:$F$22)=1,OR(AND(W$236&gt;='Mapa de férias'!$E$27,W$236&lt;='Mapa de férias'!$F$27),AND(W$236&gt;='Mapa de férias'!$G$27,W$236&lt;='Mapa de férias'!$H$27),AND(W$236&gt;='Mapa de férias'!$I$27,W$236&lt;='Mapa de férias'!$J$27))),"F",""))</f>
        <v/>
      </c>
      <c r="X255" s="44">
        <f>IF(OR($B255="",X$236=""),"",IF(AND(NETWORKDAYS(X$236,X$236,'Feriados'!$F$7:$F$22)=1,OR(AND(X$236&gt;='Mapa de férias'!$E$27,X$236&lt;='Mapa de férias'!$F$27),AND(X$236&gt;='Mapa de férias'!$G$27,X$236&lt;='Mapa de férias'!$H$27),AND(X$236&gt;='Mapa de férias'!$I$27,X$236&lt;='Mapa de férias'!$J$27))),"F",""))</f>
        <v/>
      </c>
      <c r="Y255" s="44">
        <f>IF(OR($B255="",Y$236=""),"",IF(AND(NETWORKDAYS(Y$236,Y$236,'Feriados'!$F$7:$F$22)=1,OR(AND(Y$236&gt;='Mapa de férias'!$E$27,Y$236&lt;='Mapa de férias'!$F$27),AND(Y$236&gt;='Mapa de férias'!$G$27,Y$236&lt;='Mapa de férias'!$H$27),AND(Y$236&gt;='Mapa de férias'!$I$27,Y$236&lt;='Mapa de férias'!$J$27))),"F",""))</f>
        <v/>
      </c>
      <c r="Z255" s="44">
        <f>IF(OR($B255="",Z$236=""),"",IF(AND(NETWORKDAYS(Z$236,Z$236,'Feriados'!$F$7:$F$22)=1,OR(AND(Z$236&gt;='Mapa de férias'!$E$27,Z$236&lt;='Mapa de férias'!$F$27),AND(Z$236&gt;='Mapa de férias'!$G$27,Z$236&lt;='Mapa de férias'!$H$27),AND(Z$236&gt;='Mapa de férias'!$I$27,Z$236&lt;='Mapa de férias'!$J$27))),"F",""))</f>
        <v/>
      </c>
      <c r="AA255" s="44">
        <f>IF(OR($B255="",AA$236=""),"",IF(AND(NETWORKDAYS(AA$236,AA$236,'Feriados'!$F$7:$F$22)=1,OR(AND(AA$236&gt;='Mapa de férias'!$E$27,AA$236&lt;='Mapa de férias'!$F$27),AND(AA$236&gt;='Mapa de férias'!$G$27,AA$236&lt;='Mapa de férias'!$H$27),AND(AA$236&gt;='Mapa de férias'!$I$27,AA$236&lt;='Mapa de férias'!$J$27))),"F",""))</f>
        <v/>
      </c>
      <c r="AB255" s="44">
        <f>IF(OR($B255="",AB$236=""),"",IF(AND(NETWORKDAYS(AB$236,AB$236,'Feriados'!$F$7:$F$22)=1,OR(AND(AB$236&gt;='Mapa de férias'!$E$27,AB$236&lt;='Mapa de férias'!$F$27),AND(AB$236&gt;='Mapa de férias'!$G$27,AB$236&lt;='Mapa de férias'!$H$27),AND(AB$236&gt;='Mapa de férias'!$I$27,AB$236&lt;='Mapa de férias'!$J$27))),"F",""))</f>
        <v/>
      </c>
      <c r="AC255" s="44">
        <f>IF(OR($B255="",AC$236=""),"",IF(AND(NETWORKDAYS(AC$236,AC$236,'Feriados'!$F$7:$F$22)=1,OR(AND(AC$236&gt;='Mapa de férias'!$E$27,AC$236&lt;='Mapa de férias'!$F$27),AND(AC$236&gt;='Mapa de férias'!$G$27,AC$236&lt;='Mapa de férias'!$H$27),AND(AC$236&gt;='Mapa de férias'!$I$27,AC$236&lt;='Mapa de férias'!$J$27))),"F",""))</f>
        <v/>
      </c>
      <c r="AD255" s="44">
        <f>IF(OR($B255="",AD$236=""),"",IF(AND(NETWORKDAYS(AD$236,AD$236,'Feriados'!$F$7:$F$22)=1,OR(AND(AD$236&gt;='Mapa de férias'!$E$27,AD$236&lt;='Mapa de férias'!$F$27),AND(AD$236&gt;='Mapa de férias'!$G$27,AD$236&lt;='Mapa de férias'!$H$27),AND(AD$236&gt;='Mapa de férias'!$I$27,AD$236&lt;='Mapa de férias'!$J$27))),"F",""))</f>
        <v/>
      </c>
      <c r="AE255" s="44">
        <f>IF(OR($B255="",AE$236=""),"",IF(AND(NETWORKDAYS(AE$236,AE$236,'Feriados'!$F$7:$F$22)=1,OR(AND(AE$236&gt;='Mapa de férias'!$E$27,AE$236&lt;='Mapa de férias'!$F$27),AND(AE$236&gt;='Mapa de férias'!$G$27,AE$236&lt;='Mapa de férias'!$H$27),AND(AE$236&gt;='Mapa de férias'!$I$27,AE$236&lt;='Mapa de férias'!$J$27))),"F",""))</f>
        <v/>
      </c>
      <c r="AF255" s="44">
        <f>IF(OR($B255="",AF$236=""),"",IF(AND(NETWORKDAYS(AF$236,AF$236,'Feriados'!$F$7:$F$22)=1,OR(AND(AF$236&gt;='Mapa de férias'!$E$27,AF$236&lt;='Mapa de férias'!$F$27),AND(AF$236&gt;='Mapa de férias'!$G$27,AF$236&lt;='Mapa de férias'!$H$27),AND(AF$236&gt;='Mapa de férias'!$I$27,AF$236&lt;='Mapa de férias'!$J$27))),"F",""))</f>
        <v/>
      </c>
      <c r="AG255" s="44">
        <f>IF(OR($B255="",AG$236=""),"",IF(AND(NETWORKDAYS(AG$236,AG$236,'Feriados'!$F$7:$F$22)=1,OR(AND(AG$236&gt;='Mapa de férias'!$E$27,AG$236&lt;='Mapa de férias'!$F$27),AND(AG$236&gt;='Mapa de férias'!$G$27,AG$236&lt;='Mapa de férias'!$H$27),AND(AG$236&gt;='Mapa de férias'!$I$27,AG$236&lt;='Mapa de férias'!$J$27))),"F",""))</f>
        <v/>
      </c>
      <c r="AH255" s="45">
        <f>IF($B255="","",COUNTIF(C255:AG255,"F"))</f>
        <v/>
      </c>
    </row>
    <row r="256" ht="15" customHeight="1">
      <c r="A256" s="42" t="n">
        <v>19</v>
      </c>
      <c r="B256" s="43">
        <f>IF('Mapa de férias'!$B$28="","",'Mapa de férias'!$B$28)</f>
        <v/>
      </c>
      <c r="C256" s="44">
        <f>IF(OR($B256="",C$236=""),"",IF(AND(NETWORKDAYS(C$236,C$236,'Feriados'!$F$7:$F$22)=1,OR(AND(C$236&gt;='Mapa de férias'!$E$28,C$236&lt;='Mapa de férias'!$F$28),AND(C$236&gt;='Mapa de férias'!$G$28,C$236&lt;='Mapa de férias'!$H$28),AND(C$236&gt;='Mapa de férias'!$I$28,C$236&lt;='Mapa de férias'!$J$28))),"F",""))</f>
        <v/>
      </c>
      <c r="D256" s="44">
        <f>IF(OR($B256="",D$236=""),"",IF(AND(NETWORKDAYS(D$236,D$236,'Feriados'!$F$7:$F$22)=1,OR(AND(D$236&gt;='Mapa de férias'!$E$28,D$236&lt;='Mapa de férias'!$F$28),AND(D$236&gt;='Mapa de férias'!$G$28,D$236&lt;='Mapa de férias'!$H$28),AND(D$236&gt;='Mapa de férias'!$I$28,D$236&lt;='Mapa de férias'!$J$28))),"F",""))</f>
        <v/>
      </c>
      <c r="E256" s="44">
        <f>IF(OR($B256="",E$236=""),"",IF(AND(NETWORKDAYS(E$236,E$236,'Feriados'!$F$7:$F$22)=1,OR(AND(E$236&gt;='Mapa de férias'!$E$28,E$236&lt;='Mapa de férias'!$F$28),AND(E$236&gt;='Mapa de férias'!$G$28,E$236&lt;='Mapa de férias'!$H$28),AND(E$236&gt;='Mapa de férias'!$I$28,E$236&lt;='Mapa de férias'!$J$28))),"F",""))</f>
        <v/>
      </c>
      <c r="F256" s="44">
        <f>IF(OR($B256="",F$236=""),"",IF(AND(NETWORKDAYS(F$236,F$236,'Feriados'!$F$7:$F$22)=1,OR(AND(F$236&gt;='Mapa de férias'!$E$28,F$236&lt;='Mapa de férias'!$F$28),AND(F$236&gt;='Mapa de férias'!$G$28,F$236&lt;='Mapa de férias'!$H$28),AND(F$236&gt;='Mapa de férias'!$I$28,F$236&lt;='Mapa de férias'!$J$28))),"F",""))</f>
        <v/>
      </c>
      <c r="G256" s="44">
        <f>IF(OR($B256="",G$236=""),"",IF(AND(NETWORKDAYS(G$236,G$236,'Feriados'!$F$7:$F$22)=1,OR(AND(G$236&gt;='Mapa de férias'!$E$28,G$236&lt;='Mapa de férias'!$F$28),AND(G$236&gt;='Mapa de férias'!$G$28,G$236&lt;='Mapa de férias'!$H$28),AND(G$236&gt;='Mapa de férias'!$I$28,G$236&lt;='Mapa de férias'!$J$28))),"F",""))</f>
        <v/>
      </c>
      <c r="H256" s="44">
        <f>IF(OR($B256="",H$236=""),"",IF(AND(NETWORKDAYS(H$236,H$236,'Feriados'!$F$7:$F$22)=1,OR(AND(H$236&gt;='Mapa de férias'!$E$28,H$236&lt;='Mapa de férias'!$F$28),AND(H$236&gt;='Mapa de férias'!$G$28,H$236&lt;='Mapa de férias'!$H$28),AND(H$236&gt;='Mapa de férias'!$I$28,H$236&lt;='Mapa de férias'!$J$28))),"F",""))</f>
        <v/>
      </c>
      <c r="I256" s="44">
        <f>IF(OR($B256="",I$236=""),"",IF(AND(NETWORKDAYS(I$236,I$236,'Feriados'!$F$7:$F$22)=1,OR(AND(I$236&gt;='Mapa de férias'!$E$28,I$236&lt;='Mapa de férias'!$F$28),AND(I$236&gt;='Mapa de férias'!$G$28,I$236&lt;='Mapa de férias'!$H$28),AND(I$236&gt;='Mapa de férias'!$I$28,I$236&lt;='Mapa de férias'!$J$28))),"F",""))</f>
        <v/>
      </c>
      <c r="J256" s="44">
        <f>IF(OR($B256="",J$236=""),"",IF(AND(NETWORKDAYS(J$236,J$236,'Feriados'!$F$7:$F$22)=1,OR(AND(J$236&gt;='Mapa de férias'!$E$28,J$236&lt;='Mapa de férias'!$F$28),AND(J$236&gt;='Mapa de férias'!$G$28,J$236&lt;='Mapa de férias'!$H$28),AND(J$236&gt;='Mapa de férias'!$I$28,J$236&lt;='Mapa de férias'!$J$28))),"F",""))</f>
        <v/>
      </c>
      <c r="K256" s="44">
        <f>IF(OR($B256="",K$236=""),"",IF(AND(NETWORKDAYS(K$236,K$236,'Feriados'!$F$7:$F$22)=1,OR(AND(K$236&gt;='Mapa de férias'!$E$28,K$236&lt;='Mapa de férias'!$F$28),AND(K$236&gt;='Mapa de férias'!$G$28,K$236&lt;='Mapa de férias'!$H$28),AND(K$236&gt;='Mapa de férias'!$I$28,K$236&lt;='Mapa de férias'!$J$28))),"F",""))</f>
        <v/>
      </c>
      <c r="L256" s="44">
        <f>IF(OR($B256="",L$236=""),"",IF(AND(NETWORKDAYS(L$236,L$236,'Feriados'!$F$7:$F$22)=1,OR(AND(L$236&gt;='Mapa de férias'!$E$28,L$236&lt;='Mapa de férias'!$F$28),AND(L$236&gt;='Mapa de férias'!$G$28,L$236&lt;='Mapa de férias'!$H$28),AND(L$236&gt;='Mapa de férias'!$I$28,L$236&lt;='Mapa de férias'!$J$28))),"F",""))</f>
        <v/>
      </c>
      <c r="M256" s="44">
        <f>IF(OR($B256="",M$236=""),"",IF(AND(NETWORKDAYS(M$236,M$236,'Feriados'!$F$7:$F$22)=1,OR(AND(M$236&gt;='Mapa de férias'!$E$28,M$236&lt;='Mapa de férias'!$F$28),AND(M$236&gt;='Mapa de férias'!$G$28,M$236&lt;='Mapa de férias'!$H$28),AND(M$236&gt;='Mapa de férias'!$I$28,M$236&lt;='Mapa de férias'!$J$28))),"F",""))</f>
        <v/>
      </c>
      <c r="N256" s="44">
        <f>IF(OR($B256="",N$236=""),"",IF(AND(NETWORKDAYS(N$236,N$236,'Feriados'!$F$7:$F$22)=1,OR(AND(N$236&gt;='Mapa de férias'!$E$28,N$236&lt;='Mapa de férias'!$F$28),AND(N$236&gt;='Mapa de férias'!$G$28,N$236&lt;='Mapa de férias'!$H$28),AND(N$236&gt;='Mapa de férias'!$I$28,N$236&lt;='Mapa de férias'!$J$28))),"F",""))</f>
        <v/>
      </c>
      <c r="O256" s="44">
        <f>IF(OR($B256="",O$236=""),"",IF(AND(NETWORKDAYS(O$236,O$236,'Feriados'!$F$7:$F$22)=1,OR(AND(O$236&gt;='Mapa de férias'!$E$28,O$236&lt;='Mapa de férias'!$F$28),AND(O$236&gt;='Mapa de férias'!$G$28,O$236&lt;='Mapa de férias'!$H$28),AND(O$236&gt;='Mapa de férias'!$I$28,O$236&lt;='Mapa de férias'!$J$28))),"F",""))</f>
        <v/>
      </c>
      <c r="P256" s="44">
        <f>IF(OR($B256="",P$236=""),"",IF(AND(NETWORKDAYS(P$236,P$236,'Feriados'!$F$7:$F$22)=1,OR(AND(P$236&gt;='Mapa de férias'!$E$28,P$236&lt;='Mapa de férias'!$F$28),AND(P$236&gt;='Mapa de férias'!$G$28,P$236&lt;='Mapa de férias'!$H$28),AND(P$236&gt;='Mapa de férias'!$I$28,P$236&lt;='Mapa de férias'!$J$28))),"F",""))</f>
        <v/>
      </c>
      <c r="Q256" s="44">
        <f>IF(OR($B256="",Q$236=""),"",IF(AND(NETWORKDAYS(Q$236,Q$236,'Feriados'!$F$7:$F$22)=1,OR(AND(Q$236&gt;='Mapa de férias'!$E$28,Q$236&lt;='Mapa de férias'!$F$28),AND(Q$236&gt;='Mapa de férias'!$G$28,Q$236&lt;='Mapa de férias'!$H$28),AND(Q$236&gt;='Mapa de férias'!$I$28,Q$236&lt;='Mapa de férias'!$J$28))),"F",""))</f>
        <v/>
      </c>
      <c r="R256" s="44">
        <f>IF(OR($B256="",R$236=""),"",IF(AND(NETWORKDAYS(R$236,R$236,'Feriados'!$F$7:$F$22)=1,OR(AND(R$236&gt;='Mapa de férias'!$E$28,R$236&lt;='Mapa de férias'!$F$28),AND(R$236&gt;='Mapa de férias'!$G$28,R$236&lt;='Mapa de férias'!$H$28),AND(R$236&gt;='Mapa de férias'!$I$28,R$236&lt;='Mapa de férias'!$J$28))),"F",""))</f>
        <v/>
      </c>
      <c r="S256" s="44">
        <f>IF(OR($B256="",S$236=""),"",IF(AND(NETWORKDAYS(S$236,S$236,'Feriados'!$F$7:$F$22)=1,OR(AND(S$236&gt;='Mapa de férias'!$E$28,S$236&lt;='Mapa de férias'!$F$28),AND(S$236&gt;='Mapa de férias'!$G$28,S$236&lt;='Mapa de férias'!$H$28),AND(S$236&gt;='Mapa de férias'!$I$28,S$236&lt;='Mapa de férias'!$J$28))),"F",""))</f>
        <v/>
      </c>
      <c r="T256" s="44">
        <f>IF(OR($B256="",T$236=""),"",IF(AND(NETWORKDAYS(T$236,T$236,'Feriados'!$F$7:$F$22)=1,OR(AND(T$236&gt;='Mapa de férias'!$E$28,T$236&lt;='Mapa de férias'!$F$28),AND(T$236&gt;='Mapa de férias'!$G$28,T$236&lt;='Mapa de férias'!$H$28),AND(T$236&gt;='Mapa de férias'!$I$28,T$236&lt;='Mapa de férias'!$J$28))),"F",""))</f>
        <v/>
      </c>
      <c r="U256" s="44">
        <f>IF(OR($B256="",U$236=""),"",IF(AND(NETWORKDAYS(U$236,U$236,'Feriados'!$F$7:$F$22)=1,OR(AND(U$236&gt;='Mapa de férias'!$E$28,U$236&lt;='Mapa de férias'!$F$28),AND(U$236&gt;='Mapa de férias'!$G$28,U$236&lt;='Mapa de férias'!$H$28),AND(U$236&gt;='Mapa de férias'!$I$28,U$236&lt;='Mapa de férias'!$J$28))),"F",""))</f>
        <v/>
      </c>
      <c r="V256" s="44">
        <f>IF(OR($B256="",V$236=""),"",IF(AND(NETWORKDAYS(V$236,V$236,'Feriados'!$F$7:$F$22)=1,OR(AND(V$236&gt;='Mapa de férias'!$E$28,V$236&lt;='Mapa de férias'!$F$28),AND(V$236&gt;='Mapa de férias'!$G$28,V$236&lt;='Mapa de férias'!$H$28),AND(V$236&gt;='Mapa de férias'!$I$28,V$236&lt;='Mapa de férias'!$J$28))),"F",""))</f>
        <v/>
      </c>
      <c r="W256" s="44">
        <f>IF(OR($B256="",W$236=""),"",IF(AND(NETWORKDAYS(W$236,W$236,'Feriados'!$F$7:$F$22)=1,OR(AND(W$236&gt;='Mapa de férias'!$E$28,W$236&lt;='Mapa de férias'!$F$28),AND(W$236&gt;='Mapa de férias'!$G$28,W$236&lt;='Mapa de férias'!$H$28),AND(W$236&gt;='Mapa de férias'!$I$28,W$236&lt;='Mapa de férias'!$J$28))),"F",""))</f>
        <v/>
      </c>
      <c r="X256" s="44">
        <f>IF(OR($B256="",X$236=""),"",IF(AND(NETWORKDAYS(X$236,X$236,'Feriados'!$F$7:$F$22)=1,OR(AND(X$236&gt;='Mapa de férias'!$E$28,X$236&lt;='Mapa de férias'!$F$28),AND(X$236&gt;='Mapa de férias'!$G$28,X$236&lt;='Mapa de férias'!$H$28),AND(X$236&gt;='Mapa de férias'!$I$28,X$236&lt;='Mapa de férias'!$J$28))),"F",""))</f>
        <v/>
      </c>
      <c r="Y256" s="44">
        <f>IF(OR($B256="",Y$236=""),"",IF(AND(NETWORKDAYS(Y$236,Y$236,'Feriados'!$F$7:$F$22)=1,OR(AND(Y$236&gt;='Mapa de férias'!$E$28,Y$236&lt;='Mapa de férias'!$F$28),AND(Y$236&gt;='Mapa de férias'!$G$28,Y$236&lt;='Mapa de férias'!$H$28),AND(Y$236&gt;='Mapa de férias'!$I$28,Y$236&lt;='Mapa de férias'!$J$28))),"F",""))</f>
        <v/>
      </c>
      <c r="Z256" s="44">
        <f>IF(OR($B256="",Z$236=""),"",IF(AND(NETWORKDAYS(Z$236,Z$236,'Feriados'!$F$7:$F$22)=1,OR(AND(Z$236&gt;='Mapa de férias'!$E$28,Z$236&lt;='Mapa de férias'!$F$28),AND(Z$236&gt;='Mapa de férias'!$G$28,Z$236&lt;='Mapa de férias'!$H$28),AND(Z$236&gt;='Mapa de férias'!$I$28,Z$236&lt;='Mapa de férias'!$J$28))),"F",""))</f>
        <v/>
      </c>
      <c r="AA256" s="44">
        <f>IF(OR($B256="",AA$236=""),"",IF(AND(NETWORKDAYS(AA$236,AA$236,'Feriados'!$F$7:$F$22)=1,OR(AND(AA$236&gt;='Mapa de férias'!$E$28,AA$236&lt;='Mapa de férias'!$F$28),AND(AA$236&gt;='Mapa de férias'!$G$28,AA$236&lt;='Mapa de férias'!$H$28),AND(AA$236&gt;='Mapa de férias'!$I$28,AA$236&lt;='Mapa de férias'!$J$28))),"F",""))</f>
        <v/>
      </c>
      <c r="AB256" s="44">
        <f>IF(OR($B256="",AB$236=""),"",IF(AND(NETWORKDAYS(AB$236,AB$236,'Feriados'!$F$7:$F$22)=1,OR(AND(AB$236&gt;='Mapa de férias'!$E$28,AB$236&lt;='Mapa de férias'!$F$28),AND(AB$236&gt;='Mapa de férias'!$G$28,AB$236&lt;='Mapa de férias'!$H$28),AND(AB$236&gt;='Mapa de férias'!$I$28,AB$236&lt;='Mapa de férias'!$J$28))),"F",""))</f>
        <v/>
      </c>
      <c r="AC256" s="44">
        <f>IF(OR($B256="",AC$236=""),"",IF(AND(NETWORKDAYS(AC$236,AC$236,'Feriados'!$F$7:$F$22)=1,OR(AND(AC$236&gt;='Mapa de férias'!$E$28,AC$236&lt;='Mapa de férias'!$F$28),AND(AC$236&gt;='Mapa de férias'!$G$28,AC$236&lt;='Mapa de férias'!$H$28),AND(AC$236&gt;='Mapa de férias'!$I$28,AC$236&lt;='Mapa de férias'!$J$28))),"F",""))</f>
        <v/>
      </c>
      <c r="AD256" s="44">
        <f>IF(OR($B256="",AD$236=""),"",IF(AND(NETWORKDAYS(AD$236,AD$236,'Feriados'!$F$7:$F$22)=1,OR(AND(AD$236&gt;='Mapa de férias'!$E$28,AD$236&lt;='Mapa de férias'!$F$28),AND(AD$236&gt;='Mapa de férias'!$G$28,AD$236&lt;='Mapa de férias'!$H$28),AND(AD$236&gt;='Mapa de férias'!$I$28,AD$236&lt;='Mapa de férias'!$J$28))),"F",""))</f>
        <v/>
      </c>
      <c r="AE256" s="44">
        <f>IF(OR($B256="",AE$236=""),"",IF(AND(NETWORKDAYS(AE$236,AE$236,'Feriados'!$F$7:$F$22)=1,OR(AND(AE$236&gt;='Mapa de férias'!$E$28,AE$236&lt;='Mapa de férias'!$F$28),AND(AE$236&gt;='Mapa de férias'!$G$28,AE$236&lt;='Mapa de férias'!$H$28),AND(AE$236&gt;='Mapa de férias'!$I$28,AE$236&lt;='Mapa de férias'!$J$28))),"F",""))</f>
        <v/>
      </c>
      <c r="AF256" s="44">
        <f>IF(OR($B256="",AF$236=""),"",IF(AND(NETWORKDAYS(AF$236,AF$236,'Feriados'!$F$7:$F$22)=1,OR(AND(AF$236&gt;='Mapa de férias'!$E$28,AF$236&lt;='Mapa de férias'!$F$28),AND(AF$236&gt;='Mapa de férias'!$G$28,AF$236&lt;='Mapa de férias'!$H$28),AND(AF$236&gt;='Mapa de férias'!$I$28,AF$236&lt;='Mapa de férias'!$J$28))),"F",""))</f>
        <v/>
      </c>
      <c r="AG256" s="44">
        <f>IF(OR($B256="",AG$236=""),"",IF(AND(NETWORKDAYS(AG$236,AG$236,'Feriados'!$F$7:$F$22)=1,OR(AND(AG$236&gt;='Mapa de férias'!$E$28,AG$236&lt;='Mapa de férias'!$F$28),AND(AG$236&gt;='Mapa de férias'!$G$28,AG$236&lt;='Mapa de férias'!$H$28),AND(AG$236&gt;='Mapa de férias'!$I$28,AG$236&lt;='Mapa de férias'!$J$28))),"F",""))</f>
        <v/>
      </c>
      <c r="AH256" s="45">
        <f>IF($B256="","",COUNTIF(C256:AG256,"F"))</f>
        <v/>
      </c>
    </row>
    <row r="257" ht="15" customHeight="1">
      <c r="A257" s="42" t="n">
        <v>20</v>
      </c>
      <c r="B257" s="43">
        <f>IF('Mapa de férias'!$B$29="","",'Mapa de férias'!$B$29)</f>
        <v/>
      </c>
      <c r="C257" s="44">
        <f>IF(OR($B257="",C$236=""),"",IF(AND(NETWORKDAYS(C$236,C$236,'Feriados'!$F$7:$F$22)=1,OR(AND(C$236&gt;='Mapa de férias'!$E$29,C$236&lt;='Mapa de férias'!$F$29),AND(C$236&gt;='Mapa de férias'!$G$29,C$236&lt;='Mapa de férias'!$H$29),AND(C$236&gt;='Mapa de férias'!$I$29,C$236&lt;='Mapa de férias'!$J$29))),"F",""))</f>
        <v/>
      </c>
      <c r="D257" s="44">
        <f>IF(OR($B257="",D$236=""),"",IF(AND(NETWORKDAYS(D$236,D$236,'Feriados'!$F$7:$F$22)=1,OR(AND(D$236&gt;='Mapa de férias'!$E$29,D$236&lt;='Mapa de férias'!$F$29),AND(D$236&gt;='Mapa de férias'!$G$29,D$236&lt;='Mapa de férias'!$H$29),AND(D$236&gt;='Mapa de férias'!$I$29,D$236&lt;='Mapa de férias'!$J$29))),"F",""))</f>
        <v/>
      </c>
      <c r="E257" s="44">
        <f>IF(OR($B257="",E$236=""),"",IF(AND(NETWORKDAYS(E$236,E$236,'Feriados'!$F$7:$F$22)=1,OR(AND(E$236&gt;='Mapa de férias'!$E$29,E$236&lt;='Mapa de férias'!$F$29),AND(E$236&gt;='Mapa de férias'!$G$29,E$236&lt;='Mapa de férias'!$H$29),AND(E$236&gt;='Mapa de férias'!$I$29,E$236&lt;='Mapa de férias'!$J$29))),"F",""))</f>
        <v/>
      </c>
      <c r="F257" s="44">
        <f>IF(OR($B257="",F$236=""),"",IF(AND(NETWORKDAYS(F$236,F$236,'Feriados'!$F$7:$F$22)=1,OR(AND(F$236&gt;='Mapa de férias'!$E$29,F$236&lt;='Mapa de férias'!$F$29),AND(F$236&gt;='Mapa de férias'!$G$29,F$236&lt;='Mapa de férias'!$H$29),AND(F$236&gt;='Mapa de férias'!$I$29,F$236&lt;='Mapa de férias'!$J$29))),"F",""))</f>
        <v/>
      </c>
      <c r="G257" s="44">
        <f>IF(OR($B257="",G$236=""),"",IF(AND(NETWORKDAYS(G$236,G$236,'Feriados'!$F$7:$F$22)=1,OR(AND(G$236&gt;='Mapa de férias'!$E$29,G$236&lt;='Mapa de férias'!$F$29),AND(G$236&gt;='Mapa de férias'!$G$29,G$236&lt;='Mapa de férias'!$H$29),AND(G$236&gt;='Mapa de férias'!$I$29,G$236&lt;='Mapa de férias'!$J$29))),"F",""))</f>
        <v/>
      </c>
      <c r="H257" s="44">
        <f>IF(OR($B257="",H$236=""),"",IF(AND(NETWORKDAYS(H$236,H$236,'Feriados'!$F$7:$F$22)=1,OR(AND(H$236&gt;='Mapa de férias'!$E$29,H$236&lt;='Mapa de férias'!$F$29),AND(H$236&gt;='Mapa de férias'!$G$29,H$236&lt;='Mapa de férias'!$H$29),AND(H$236&gt;='Mapa de férias'!$I$29,H$236&lt;='Mapa de férias'!$J$29))),"F",""))</f>
        <v/>
      </c>
      <c r="I257" s="44">
        <f>IF(OR($B257="",I$236=""),"",IF(AND(NETWORKDAYS(I$236,I$236,'Feriados'!$F$7:$F$22)=1,OR(AND(I$236&gt;='Mapa de férias'!$E$29,I$236&lt;='Mapa de férias'!$F$29),AND(I$236&gt;='Mapa de férias'!$G$29,I$236&lt;='Mapa de férias'!$H$29),AND(I$236&gt;='Mapa de férias'!$I$29,I$236&lt;='Mapa de férias'!$J$29))),"F",""))</f>
        <v/>
      </c>
      <c r="J257" s="44">
        <f>IF(OR($B257="",J$236=""),"",IF(AND(NETWORKDAYS(J$236,J$236,'Feriados'!$F$7:$F$22)=1,OR(AND(J$236&gt;='Mapa de férias'!$E$29,J$236&lt;='Mapa de férias'!$F$29),AND(J$236&gt;='Mapa de férias'!$G$29,J$236&lt;='Mapa de férias'!$H$29),AND(J$236&gt;='Mapa de férias'!$I$29,J$236&lt;='Mapa de férias'!$J$29))),"F",""))</f>
        <v/>
      </c>
      <c r="K257" s="44">
        <f>IF(OR($B257="",K$236=""),"",IF(AND(NETWORKDAYS(K$236,K$236,'Feriados'!$F$7:$F$22)=1,OR(AND(K$236&gt;='Mapa de férias'!$E$29,K$236&lt;='Mapa de férias'!$F$29),AND(K$236&gt;='Mapa de férias'!$G$29,K$236&lt;='Mapa de férias'!$H$29),AND(K$236&gt;='Mapa de férias'!$I$29,K$236&lt;='Mapa de férias'!$J$29))),"F",""))</f>
        <v/>
      </c>
      <c r="L257" s="44">
        <f>IF(OR($B257="",L$236=""),"",IF(AND(NETWORKDAYS(L$236,L$236,'Feriados'!$F$7:$F$22)=1,OR(AND(L$236&gt;='Mapa de férias'!$E$29,L$236&lt;='Mapa de férias'!$F$29),AND(L$236&gt;='Mapa de férias'!$G$29,L$236&lt;='Mapa de férias'!$H$29),AND(L$236&gt;='Mapa de férias'!$I$29,L$236&lt;='Mapa de férias'!$J$29))),"F",""))</f>
        <v/>
      </c>
      <c r="M257" s="44">
        <f>IF(OR($B257="",M$236=""),"",IF(AND(NETWORKDAYS(M$236,M$236,'Feriados'!$F$7:$F$22)=1,OR(AND(M$236&gt;='Mapa de férias'!$E$29,M$236&lt;='Mapa de férias'!$F$29),AND(M$236&gt;='Mapa de férias'!$G$29,M$236&lt;='Mapa de férias'!$H$29),AND(M$236&gt;='Mapa de férias'!$I$29,M$236&lt;='Mapa de férias'!$J$29))),"F",""))</f>
        <v/>
      </c>
      <c r="N257" s="44">
        <f>IF(OR($B257="",N$236=""),"",IF(AND(NETWORKDAYS(N$236,N$236,'Feriados'!$F$7:$F$22)=1,OR(AND(N$236&gt;='Mapa de férias'!$E$29,N$236&lt;='Mapa de férias'!$F$29),AND(N$236&gt;='Mapa de férias'!$G$29,N$236&lt;='Mapa de férias'!$H$29),AND(N$236&gt;='Mapa de férias'!$I$29,N$236&lt;='Mapa de férias'!$J$29))),"F",""))</f>
        <v/>
      </c>
      <c r="O257" s="44">
        <f>IF(OR($B257="",O$236=""),"",IF(AND(NETWORKDAYS(O$236,O$236,'Feriados'!$F$7:$F$22)=1,OR(AND(O$236&gt;='Mapa de férias'!$E$29,O$236&lt;='Mapa de férias'!$F$29),AND(O$236&gt;='Mapa de férias'!$G$29,O$236&lt;='Mapa de férias'!$H$29),AND(O$236&gt;='Mapa de férias'!$I$29,O$236&lt;='Mapa de férias'!$J$29))),"F",""))</f>
        <v/>
      </c>
      <c r="P257" s="44">
        <f>IF(OR($B257="",P$236=""),"",IF(AND(NETWORKDAYS(P$236,P$236,'Feriados'!$F$7:$F$22)=1,OR(AND(P$236&gt;='Mapa de férias'!$E$29,P$236&lt;='Mapa de férias'!$F$29),AND(P$236&gt;='Mapa de férias'!$G$29,P$236&lt;='Mapa de férias'!$H$29),AND(P$236&gt;='Mapa de férias'!$I$29,P$236&lt;='Mapa de férias'!$J$29))),"F",""))</f>
        <v/>
      </c>
      <c r="Q257" s="44">
        <f>IF(OR($B257="",Q$236=""),"",IF(AND(NETWORKDAYS(Q$236,Q$236,'Feriados'!$F$7:$F$22)=1,OR(AND(Q$236&gt;='Mapa de férias'!$E$29,Q$236&lt;='Mapa de férias'!$F$29),AND(Q$236&gt;='Mapa de férias'!$G$29,Q$236&lt;='Mapa de férias'!$H$29),AND(Q$236&gt;='Mapa de férias'!$I$29,Q$236&lt;='Mapa de férias'!$J$29))),"F",""))</f>
        <v/>
      </c>
      <c r="R257" s="44">
        <f>IF(OR($B257="",R$236=""),"",IF(AND(NETWORKDAYS(R$236,R$236,'Feriados'!$F$7:$F$22)=1,OR(AND(R$236&gt;='Mapa de férias'!$E$29,R$236&lt;='Mapa de férias'!$F$29),AND(R$236&gt;='Mapa de férias'!$G$29,R$236&lt;='Mapa de férias'!$H$29),AND(R$236&gt;='Mapa de férias'!$I$29,R$236&lt;='Mapa de férias'!$J$29))),"F",""))</f>
        <v/>
      </c>
      <c r="S257" s="44">
        <f>IF(OR($B257="",S$236=""),"",IF(AND(NETWORKDAYS(S$236,S$236,'Feriados'!$F$7:$F$22)=1,OR(AND(S$236&gt;='Mapa de férias'!$E$29,S$236&lt;='Mapa de férias'!$F$29),AND(S$236&gt;='Mapa de férias'!$G$29,S$236&lt;='Mapa de férias'!$H$29),AND(S$236&gt;='Mapa de férias'!$I$29,S$236&lt;='Mapa de férias'!$J$29))),"F",""))</f>
        <v/>
      </c>
      <c r="T257" s="44">
        <f>IF(OR($B257="",T$236=""),"",IF(AND(NETWORKDAYS(T$236,T$236,'Feriados'!$F$7:$F$22)=1,OR(AND(T$236&gt;='Mapa de férias'!$E$29,T$236&lt;='Mapa de férias'!$F$29),AND(T$236&gt;='Mapa de férias'!$G$29,T$236&lt;='Mapa de férias'!$H$29),AND(T$236&gt;='Mapa de férias'!$I$29,T$236&lt;='Mapa de férias'!$J$29))),"F",""))</f>
        <v/>
      </c>
      <c r="U257" s="44">
        <f>IF(OR($B257="",U$236=""),"",IF(AND(NETWORKDAYS(U$236,U$236,'Feriados'!$F$7:$F$22)=1,OR(AND(U$236&gt;='Mapa de férias'!$E$29,U$236&lt;='Mapa de férias'!$F$29),AND(U$236&gt;='Mapa de férias'!$G$29,U$236&lt;='Mapa de férias'!$H$29),AND(U$236&gt;='Mapa de férias'!$I$29,U$236&lt;='Mapa de férias'!$J$29))),"F",""))</f>
        <v/>
      </c>
      <c r="V257" s="44">
        <f>IF(OR($B257="",V$236=""),"",IF(AND(NETWORKDAYS(V$236,V$236,'Feriados'!$F$7:$F$22)=1,OR(AND(V$236&gt;='Mapa de férias'!$E$29,V$236&lt;='Mapa de férias'!$F$29),AND(V$236&gt;='Mapa de férias'!$G$29,V$236&lt;='Mapa de férias'!$H$29),AND(V$236&gt;='Mapa de férias'!$I$29,V$236&lt;='Mapa de férias'!$J$29))),"F",""))</f>
        <v/>
      </c>
      <c r="W257" s="44">
        <f>IF(OR($B257="",W$236=""),"",IF(AND(NETWORKDAYS(W$236,W$236,'Feriados'!$F$7:$F$22)=1,OR(AND(W$236&gt;='Mapa de férias'!$E$29,W$236&lt;='Mapa de férias'!$F$29),AND(W$236&gt;='Mapa de férias'!$G$29,W$236&lt;='Mapa de férias'!$H$29),AND(W$236&gt;='Mapa de férias'!$I$29,W$236&lt;='Mapa de férias'!$J$29))),"F",""))</f>
        <v/>
      </c>
      <c r="X257" s="44">
        <f>IF(OR($B257="",X$236=""),"",IF(AND(NETWORKDAYS(X$236,X$236,'Feriados'!$F$7:$F$22)=1,OR(AND(X$236&gt;='Mapa de férias'!$E$29,X$236&lt;='Mapa de férias'!$F$29),AND(X$236&gt;='Mapa de férias'!$G$29,X$236&lt;='Mapa de férias'!$H$29),AND(X$236&gt;='Mapa de férias'!$I$29,X$236&lt;='Mapa de férias'!$J$29))),"F",""))</f>
        <v/>
      </c>
      <c r="Y257" s="44">
        <f>IF(OR($B257="",Y$236=""),"",IF(AND(NETWORKDAYS(Y$236,Y$236,'Feriados'!$F$7:$F$22)=1,OR(AND(Y$236&gt;='Mapa de férias'!$E$29,Y$236&lt;='Mapa de férias'!$F$29),AND(Y$236&gt;='Mapa de férias'!$G$29,Y$236&lt;='Mapa de férias'!$H$29),AND(Y$236&gt;='Mapa de férias'!$I$29,Y$236&lt;='Mapa de férias'!$J$29))),"F",""))</f>
        <v/>
      </c>
      <c r="Z257" s="44">
        <f>IF(OR($B257="",Z$236=""),"",IF(AND(NETWORKDAYS(Z$236,Z$236,'Feriados'!$F$7:$F$22)=1,OR(AND(Z$236&gt;='Mapa de férias'!$E$29,Z$236&lt;='Mapa de férias'!$F$29),AND(Z$236&gt;='Mapa de férias'!$G$29,Z$236&lt;='Mapa de férias'!$H$29),AND(Z$236&gt;='Mapa de férias'!$I$29,Z$236&lt;='Mapa de férias'!$J$29))),"F",""))</f>
        <v/>
      </c>
      <c r="AA257" s="44">
        <f>IF(OR($B257="",AA$236=""),"",IF(AND(NETWORKDAYS(AA$236,AA$236,'Feriados'!$F$7:$F$22)=1,OR(AND(AA$236&gt;='Mapa de férias'!$E$29,AA$236&lt;='Mapa de férias'!$F$29),AND(AA$236&gt;='Mapa de férias'!$G$29,AA$236&lt;='Mapa de férias'!$H$29),AND(AA$236&gt;='Mapa de férias'!$I$29,AA$236&lt;='Mapa de férias'!$J$29))),"F",""))</f>
        <v/>
      </c>
      <c r="AB257" s="44">
        <f>IF(OR($B257="",AB$236=""),"",IF(AND(NETWORKDAYS(AB$236,AB$236,'Feriados'!$F$7:$F$22)=1,OR(AND(AB$236&gt;='Mapa de férias'!$E$29,AB$236&lt;='Mapa de férias'!$F$29),AND(AB$236&gt;='Mapa de férias'!$G$29,AB$236&lt;='Mapa de férias'!$H$29),AND(AB$236&gt;='Mapa de férias'!$I$29,AB$236&lt;='Mapa de férias'!$J$29))),"F",""))</f>
        <v/>
      </c>
      <c r="AC257" s="44">
        <f>IF(OR($B257="",AC$236=""),"",IF(AND(NETWORKDAYS(AC$236,AC$236,'Feriados'!$F$7:$F$22)=1,OR(AND(AC$236&gt;='Mapa de férias'!$E$29,AC$236&lt;='Mapa de férias'!$F$29),AND(AC$236&gt;='Mapa de férias'!$G$29,AC$236&lt;='Mapa de férias'!$H$29),AND(AC$236&gt;='Mapa de férias'!$I$29,AC$236&lt;='Mapa de férias'!$J$29))),"F",""))</f>
        <v/>
      </c>
      <c r="AD257" s="44">
        <f>IF(OR($B257="",AD$236=""),"",IF(AND(NETWORKDAYS(AD$236,AD$236,'Feriados'!$F$7:$F$22)=1,OR(AND(AD$236&gt;='Mapa de férias'!$E$29,AD$236&lt;='Mapa de férias'!$F$29),AND(AD$236&gt;='Mapa de férias'!$G$29,AD$236&lt;='Mapa de férias'!$H$29),AND(AD$236&gt;='Mapa de férias'!$I$29,AD$236&lt;='Mapa de férias'!$J$29))),"F",""))</f>
        <v/>
      </c>
      <c r="AE257" s="44">
        <f>IF(OR($B257="",AE$236=""),"",IF(AND(NETWORKDAYS(AE$236,AE$236,'Feriados'!$F$7:$F$22)=1,OR(AND(AE$236&gt;='Mapa de férias'!$E$29,AE$236&lt;='Mapa de férias'!$F$29),AND(AE$236&gt;='Mapa de férias'!$G$29,AE$236&lt;='Mapa de férias'!$H$29),AND(AE$236&gt;='Mapa de férias'!$I$29,AE$236&lt;='Mapa de férias'!$J$29))),"F",""))</f>
        <v/>
      </c>
      <c r="AF257" s="44">
        <f>IF(OR($B257="",AF$236=""),"",IF(AND(NETWORKDAYS(AF$236,AF$236,'Feriados'!$F$7:$F$22)=1,OR(AND(AF$236&gt;='Mapa de férias'!$E$29,AF$236&lt;='Mapa de férias'!$F$29),AND(AF$236&gt;='Mapa de férias'!$G$29,AF$236&lt;='Mapa de férias'!$H$29),AND(AF$236&gt;='Mapa de férias'!$I$29,AF$236&lt;='Mapa de férias'!$J$29))),"F",""))</f>
        <v/>
      </c>
      <c r="AG257" s="44">
        <f>IF(OR($B257="",AG$236=""),"",IF(AND(NETWORKDAYS(AG$236,AG$236,'Feriados'!$F$7:$F$22)=1,OR(AND(AG$236&gt;='Mapa de férias'!$E$29,AG$236&lt;='Mapa de férias'!$F$29),AND(AG$236&gt;='Mapa de férias'!$G$29,AG$236&lt;='Mapa de férias'!$H$29),AND(AG$236&gt;='Mapa de férias'!$I$29,AG$236&lt;='Mapa de férias'!$J$29))),"F",""))</f>
        <v/>
      </c>
      <c r="AH257" s="45">
        <f>IF($B257="","",COUNTIF(C257:AG257,"F"))</f>
        <v/>
      </c>
    </row>
    <row r="258" ht="10" customHeight="1"/>
    <row r="259" ht="17" customHeight="1">
      <c r="A259" s="37">
        <f>DATE('Mapa de férias'!$C$6,12,1)</f>
        <v/>
      </c>
      <c r="C259" s="38">
        <f>IF(1&gt;DAY(DATE('Mapa de férias'!$C$6,12+1,0)),"",DATE('Mapa de férias'!$C$6,12,1))</f>
        <v/>
      </c>
      <c r="D259" s="38">
        <f>IF(2&gt;DAY(DATE('Mapa de férias'!$C$6,12+1,0)),"",DATE('Mapa de férias'!$C$6,12,2))</f>
        <v/>
      </c>
      <c r="E259" s="38">
        <f>IF(3&gt;DAY(DATE('Mapa de férias'!$C$6,12+1,0)),"",DATE('Mapa de férias'!$C$6,12,3))</f>
        <v/>
      </c>
      <c r="F259" s="38">
        <f>IF(4&gt;DAY(DATE('Mapa de férias'!$C$6,12+1,0)),"",DATE('Mapa de férias'!$C$6,12,4))</f>
        <v/>
      </c>
      <c r="G259" s="38">
        <f>IF(5&gt;DAY(DATE('Mapa de férias'!$C$6,12+1,0)),"",DATE('Mapa de férias'!$C$6,12,5))</f>
        <v/>
      </c>
      <c r="H259" s="38">
        <f>IF(6&gt;DAY(DATE('Mapa de férias'!$C$6,12+1,0)),"",DATE('Mapa de férias'!$C$6,12,6))</f>
        <v/>
      </c>
      <c r="I259" s="38">
        <f>IF(7&gt;DAY(DATE('Mapa de férias'!$C$6,12+1,0)),"",DATE('Mapa de férias'!$C$6,12,7))</f>
        <v/>
      </c>
      <c r="J259" s="38">
        <f>IF(8&gt;DAY(DATE('Mapa de férias'!$C$6,12+1,0)),"",DATE('Mapa de férias'!$C$6,12,8))</f>
        <v/>
      </c>
      <c r="K259" s="38">
        <f>IF(9&gt;DAY(DATE('Mapa de férias'!$C$6,12+1,0)),"",DATE('Mapa de férias'!$C$6,12,9))</f>
        <v/>
      </c>
      <c r="L259" s="38">
        <f>IF(10&gt;DAY(DATE('Mapa de férias'!$C$6,12+1,0)),"",DATE('Mapa de férias'!$C$6,12,10))</f>
        <v/>
      </c>
      <c r="M259" s="38">
        <f>IF(11&gt;DAY(DATE('Mapa de férias'!$C$6,12+1,0)),"",DATE('Mapa de férias'!$C$6,12,11))</f>
        <v/>
      </c>
      <c r="N259" s="38">
        <f>IF(12&gt;DAY(DATE('Mapa de férias'!$C$6,12+1,0)),"",DATE('Mapa de férias'!$C$6,12,12))</f>
        <v/>
      </c>
      <c r="O259" s="38">
        <f>IF(13&gt;DAY(DATE('Mapa de férias'!$C$6,12+1,0)),"",DATE('Mapa de férias'!$C$6,12,13))</f>
        <v/>
      </c>
      <c r="P259" s="38">
        <f>IF(14&gt;DAY(DATE('Mapa de férias'!$C$6,12+1,0)),"",DATE('Mapa de férias'!$C$6,12,14))</f>
        <v/>
      </c>
      <c r="Q259" s="38">
        <f>IF(15&gt;DAY(DATE('Mapa de férias'!$C$6,12+1,0)),"",DATE('Mapa de férias'!$C$6,12,15))</f>
        <v/>
      </c>
      <c r="R259" s="38">
        <f>IF(16&gt;DAY(DATE('Mapa de férias'!$C$6,12+1,0)),"",DATE('Mapa de férias'!$C$6,12,16))</f>
        <v/>
      </c>
      <c r="S259" s="38">
        <f>IF(17&gt;DAY(DATE('Mapa de férias'!$C$6,12+1,0)),"",DATE('Mapa de férias'!$C$6,12,17))</f>
        <v/>
      </c>
      <c r="T259" s="38">
        <f>IF(18&gt;DAY(DATE('Mapa de férias'!$C$6,12+1,0)),"",DATE('Mapa de férias'!$C$6,12,18))</f>
        <v/>
      </c>
      <c r="U259" s="38">
        <f>IF(19&gt;DAY(DATE('Mapa de férias'!$C$6,12+1,0)),"",DATE('Mapa de férias'!$C$6,12,19))</f>
        <v/>
      </c>
      <c r="V259" s="38">
        <f>IF(20&gt;DAY(DATE('Mapa de férias'!$C$6,12+1,0)),"",DATE('Mapa de férias'!$C$6,12,20))</f>
        <v/>
      </c>
      <c r="W259" s="38">
        <f>IF(21&gt;DAY(DATE('Mapa de férias'!$C$6,12+1,0)),"",DATE('Mapa de férias'!$C$6,12,21))</f>
        <v/>
      </c>
      <c r="X259" s="38">
        <f>IF(22&gt;DAY(DATE('Mapa de férias'!$C$6,12+1,0)),"",DATE('Mapa de férias'!$C$6,12,22))</f>
        <v/>
      </c>
      <c r="Y259" s="38">
        <f>IF(23&gt;DAY(DATE('Mapa de férias'!$C$6,12+1,0)),"",DATE('Mapa de férias'!$C$6,12,23))</f>
        <v/>
      </c>
      <c r="Z259" s="38">
        <f>IF(24&gt;DAY(DATE('Mapa de férias'!$C$6,12+1,0)),"",DATE('Mapa de férias'!$C$6,12,24))</f>
        <v/>
      </c>
      <c r="AA259" s="38">
        <f>IF(25&gt;DAY(DATE('Mapa de férias'!$C$6,12+1,0)),"",DATE('Mapa de férias'!$C$6,12,25))</f>
        <v/>
      </c>
      <c r="AB259" s="38">
        <f>IF(26&gt;DAY(DATE('Mapa de férias'!$C$6,12+1,0)),"",DATE('Mapa de férias'!$C$6,12,26))</f>
        <v/>
      </c>
      <c r="AC259" s="38">
        <f>IF(27&gt;DAY(DATE('Mapa de férias'!$C$6,12+1,0)),"",DATE('Mapa de férias'!$C$6,12,27))</f>
        <v/>
      </c>
      <c r="AD259" s="38">
        <f>IF(28&gt;DAY(DATE('Mapa de férias'!$C$6,12+1,0)),"",DATE('Mapa de férias'!$C$6,12,28))</f>
        <v/>
      </c>
      <c r="AE259" s="38">
        <f>IF(29&gt;DAY(DATE('Mapa de férias'!$C$6,12+1,0)),"",DATE('Mapa de férias'!$C$6,12,29))</f>
        <v/>
      </c>
      <c r="AF259" s="38">
        <f>IF(30&gt;DAY(DATE('Mapa de férias'!$C$6,12+1,0)),"",DATE('Mapa de férias'!$C$6,12,30))</f>
        <v/>
      </c>
      <c r="AG259" s="38">
        <f>IF(31&gt;DAY(DATE('Mapa de férias'!$C$6,12+1,0)),"",DATE('Mapa de férias'!$C$6,12,31))</f>
        <v/>
      </c>
      <c r="AH259" s="39" t="inlineStr">
        <is>
          <t>Dias</t>
        </is>
      </c>
    </row>
    <row r="260" ht="12" customHeight="1">
      <c r="C260" s="40">
        <f>IF(C259="","",C259)</f>
        <v/>
      </c>
      <c r="D260" s="40">
        <f>IF(D259="","",D259)</f>
        <v/>
      </c>
      <c r="E260" s="40">
        <f>IF(E259="","",E259)</f>
        <v/>
      </c>
      <c r="F260" s="40">
        <f>IF(F259="","",F259)</f>
        <v/>
      </c>
      <c r="G260" s="40">
        <f>IF(G259="","",G259)</f>
        <v/>
      </c>
      <c r="H260" s="40">
        <f>IF(H259="","",H259)</f>
        <v/>
      </c>
      <c r="I260" s="40">
        <f>IF(I259="","",I259)</f>
        <v/>
      </c>
      <c r="J260" s="40">
        <f>IF(J259="","",J259)</f>
        <v/>
      </c>
      <c r="K260" s="40">
        <f>IF(K259="","",K259)</f>
        <v/>
      </c>
      <c r="L260" s="40">
        <f>IF(L259="","",L259)</f>
        <v/>
      </c>
      <c r="M260" s="40">
        <f>IF(M259="","",M259)</f>
        <v/>
      </c>
      <c r="N260" s="40">
        <f>IF(N259="","",N259)</f>
        <v/>
      </c>
      <c r="O260" s="40">
        <f>IF(O259="","",O259)</f>
        <v/>
      </c>
      <c r="P260" s="40">
        <f>IF(P259="","",P259)</f>
        <v/>
      </c>
      <c r="Q260" s="40">
        <f>IF(Q259="","",Q259)</f>
        <v/>
      </c>
      <c r="R260" s="40">
        <f>IF(R259="","",R259)</f>
        <v/>
      </c>
      <c r="S260" s="40">
        <f>IF(S259="","",S259)</f>
        <v/>
      </c>
      <c r="T260" s="40">
        <f>IF(T259="","",T259)</f>
        <v/>
      </c>
      <c r="U260" s="40">
        <f>IF(U259="","",U259)</f>
        <v/>
      </c>
      <c r="V260" s="40">
        <f>IF(V259="","",V259)</f>
        <v/>
      </c>
      <c r="W260" s="40">
        <f>IF(W259="","",W259)</f>
        <v/>
      </c>
      <c r="X260" s="40">
        <f>IF(X259="","",X259)</f>
        <v/>
      </c>
      <c r="Y260" s="40">
        <f>IF(Y259="","",Y259)</f>
        <v/>
      </c>
      <c r="Z260" s="40">
        <f>IF(Z259="","",Z259)</f>
        <v/>
      </c>
      <c r="AA260" s="40">
        <f>IF(AA259="","",AA259)</f>
        <v/>
      </c>
      <c r="AB260" s="40">
        <f>IF(AB259="","",AB259)</f>
        <v/>
      </c>
      <c r="AC260" s="40">
        <f>IF(AC259="","",AC259)</f>
        <v/>
      </c>
      <c r="AD260" s="40">
        <f>IF(AD259="","",AD259)</f>
        <v/>
      </c>
      <c r="AE260" s="40">
        <f>IF(AE259="","",AE259)</f>
        <v/>
      </c>
      <c r="AF260" s="40">
        <f>IF(AF259="","",AF259)</f>
        <v/>
      </c>
      <c r="AG260" s="40">
        <f>IF(AG259="","",AG259)</f>
        <v/>
      </c>
      <c r="AH260" s="41" t="n"/>
    </row>
    <row r="261" ht="15" customHeight="1">
      <c r="A261" s="42" t="n">
        <v>1</v>
      </c>
      <c r="B261" s="43">
        <f>IF('Mapa de férias'!$B$10="","",'Mapa de férias'!$B$10)</f>
        <v/>
      </c>
      <c r="C261" s="44">
        <f>IF(OR($B261="",C$259=""),"",IF(AND(NETWORKDAYS(C$259,C$259,'Feriados'!$F$7:$F$22)=1,OR(AND(C$259&gt;='Mapa de férias'!$E$10,C$259&lt;='Mapa de férias'!$F$10),AND(C$259&gt;='Mapa de férias'!$G$10,C$259&lt;='Mapa de férias'!$H$10),AND(C$259&gt;='Mapa de férias'!$I$10,C$259&lt;='Mapa de férias'!$J$10))),"F",""))</f>
        <v/>
      </c>
      <c r="D261" s="44">
        <f>IF(OR($B261="",D$259=""),"",IF(AND(NETWORKDAYS(D$259,D$259,'Feriados'!$F$7:$F$22)=1,OR(AND(D$259&gt;='Mapa de férias'!$E$10,D$259&lt;='Mapa de férias'!$F$10),AND(D$259&gt;='Mapa de férias'!$G$10,D$259&lt;='Mapa de férias'!$H$10),AND(D$259&gt;='Mapa de férias'!$I$10,D$259&lt;='Mapa de férias'!$J$10))),"F",""))</f>
        <v/>
      </c>
      <c r="E261" s="44">
        <f>IF(OR($B261="",E$259=""),"",IF(AND(NETWORKDAYS(E$259,E$259,'Feriados'!$F$7:$F$22)=1,OR(AND(E$259&gt;='Mapa de férias'!$E$10,E$259&lt;='Mapa de férias'!$F$10),AND(E$259&gt;='Mapa de férias'!$G$10,E$259&lt;='Mapa de férias'!$H$10),AND(E$259&gt;='Mapa de férias'!$I$10,E$259&lt;='Mapa de férias'!$J$10))),"F",""))</f>
        <v/>
      </c>
      <c r="F261" s="44">
        <f>IF(OR($B261="",F$259=""),"",IF(AND(NETWORKDAYS(F$259,F$259,'Feriados'!$F$7:$F$22)=1,OR(AND(F$259&gt;='Mapa de férias'!$E$10,F$259&lt;='Mapa de férias'!$F$10),AND(F$259&gt;='Mapa de férias'!$G$10,F$259&lt;='Mapa de férias'!$H$10),AND(F$259&gt;='Mapa de férias'!$I$10,F$259&lt;='Mapa de férias'!$J$10))),"F",""))</f>
        <v/>
      </c>
      <c r="G261" s="44">
        <f>IF(OR($B261="",G$259=""),"",IF(AND(NETWORKDAYS(G$259,G$259,'Feriados'!$F$7:$F$22)=1,OR(AND(G$259&gt;='Mapa de férias'!$E$10,G$259&lt;='Mapa de férias'!$F$10),AND(G$259&gt;='Mapa de férias'!$G$10,G$259&lt;='Mapa de férias'!$H$10),AND(G$259&gt;='Mapa de férias'!$I$10,G$259&lt;='Mapa de férias'!$J$10))),"F",""))</f>
        <v/>
      </c>
      <c r="H261" s="44">
        <f>IF(OR($B261="",H$259=""),"",IF(AND(NETWORKDAYS(H$259,H$259,'Feriados'!$F$7:$F$22)=1,OR(AND(H$259&gt;='Mapa de férias'!$E$10,H$259&lt;='Mapa de férias'!$F$10),AND(H$259&gt;='Mapa de férias'!$G$10,H$259&lt;='Mapa de férias'!$H$10),AND(H$259&gt;='Mapa de férias'!$I$10,H$259&lt;='Mapa de férias'!$J$10))),"F",""))</f>
        <v/>
      </c>
      <c r="I261" s="44">
        <f>IF(OR($B261="",I$259=""),"",IF(AND(NETWORKDAYS(I$259,I$259,'Feriados'!$F$7:$F$22)=1,OR(AND(I$259&gt;='Mapa de férias'!$E$10,I$259&lt;='Mapa de férias'!$F$10),AND(I$259&gt;='Mapa de férias'!$G$10,I$259&lt;='Mapa de férias'!$H$10),AND(I$259&gt;='Mapa de férias'!$I$10,I$259&lt;='Mapa de férias'!$J$10))),"F",""))</f>
        <v/>
      </c>
      <c r="J261" s="44">
        <f>IF(OR($B261="",J$259=""),"",IF(AND(NETWORKDAYS(J$259,J$259,'Feriados'!$F$7:$F$22)=1,OR(AND(J$259&gt;='Mapa de férias'!$E$10,J$259&lt;='Mapa de férias'!$F$10),AND(J$259&gt;='Mapa de férias'!$G$10,J$259&lt;='Mapa de férias'!$H$10),AND(J$259&gt;='Mapa de férias'!$I$10,J$259&lt;='Mapa de férias'!$J$10))),"F",""))</f>
        <v/>
      </c>
      <c r="K261" s="44">
        <f>IF(OR($B261="",K$259=""),"",IF(AND(NETWORKDAYS(K$259,K$259,'Feriados'!$F$7:$F$22)=1,OR(AND(K$259&gt;='Mapa de férias'!$E$10,K$259&lt;='Mapa de férias'!$F$10),AND(K$259&gt;='Mapa de férias'!$G$10,K$259&lt;='Mapa de férias'!$H$10),AND(K$259&gt;='Mapa de férias'!$I$10,K$259&lt;='Mapa de férias'!$J$10))),"F",""))</f>
        <v/>
      </c>
      <c r="L261" s="44">
        <f>IF(OR($B261="",L$259=""),"",IF(AND(NETWORKDAYS(L$259,L$259,'Feriados'!$F$7:$F$22)=1,OR(AND(L$259&gt;='Mapa de férias'!$E$10,L$259&lt;='Mapa de férias'!$F$10),AND(L$259&gt;='Mapa de férias'!$G$10,L$259&lt;='Mapa de férias'!$H$10),AND(L$259&gt;='Mapa de férias'!$I$10,L$259&lt;='Mapa de férias'!$J$10))),"F",""))</f>
        <v/>
      </c>
      <c r="M261" s="44">
        <f>IF(OR($B261="",M$259=""),"",IF(AND(NETWORKDAYS(M$259,M$259,'Feriados'!$F$7:$F$22)=1,OR(AND(M$259&gt;='Mapa de férias'!$E$10,M$259&lt;='Mapa de férias'!$F$10),AND(M$259&gt;='Mapa de férias'!$G$10,M$259&lt;='Mapa de férias'!$H$10),AND(M$259&gt;='Mapa de férias'!$I$10,M$259&lt;='Mapa de férias'!$J$10))),"F",""))</f>
        <v/>
      </c>
      <c r="N261" s="44">
        <f>IF(OR($B261="",N$259=""),"",IF(AND(NETWORKDAYS(N$259,N$259,'Feriados'!$F$7:$F$22)=1,OR(AND(N$259&gt;='Mapa de férias'!$E$10,N$259&lt;='Mapa de férias'!$F$10),AND(N$259&gt;='Mapa de férias'!$G$10,N$259&lt;='Mapa de férias'!$H$10),AND(N$259&gt;='Mapa de férias'!$I$10,N$259&lt;='Mapa de férias'!$J$10))),"F",""))</f>
        <v/>
      </c>
      <c r="O261" s="44">
        <f>IF(OR($B261="",O$259=""),"",IF(AND(NETWORKDAYS(O$259,O$259,'Feriados'!$F$7:$F$22)=1,OR(AND(O$259&gt;='Mapa de férias'!$E$10,O$259&lt;='Mapa de férias'!$F$10),AND(O$259&gt;='Mapa de férias'!$G$10,O$259&lt;='Mapa de férias'!$H$10),AND(O$259&gt;='Mapa de férias'!$I$10,O$259&lt;='Mapa de férias'!$J$10))),"F",""))</f>
        <v/>
      </c>
      <c r="P261" s="44">
        <f>IF(OR($B261="",P$259=""),"",IF(AND(NETWORKDAYS(P$259,P$259,'Feriados'!$F$7:$F$22)=1,OR(AND(P$259&gt;='Mapa de férias'!$E$10,P$259&lt;='Mapa de férias'!$F$10),AND(P$259&gt;='Mapa de férias'!$G$10,P$259&lt;='Mapa de férias'!$H$10),AND(P$259&gt;='Mapa de férias'!$I$10,P$259&lt;='Mapa de férias'!$J$10))),"F",""))</f>
        <v/>
      </c>
      <c r="Q261" s="44">
        <f>IF(OR($B261="",Q$259=""),"",IF(AND(NETWORKDAYS(Q$259,Q$259,'Feriados'!$F$7:$F$22)=1,OR(AND(Q$259&gt;='Mapa de férias'!$E$10,Q$259&lt;='Mapa de férias'!$F$10),AND(Q$259&gt;='Mapa de férias'!$G$10,Q$259&lt;='Mapa de férias'!$H$10),AND(Q$259&gt;='Mapa de férias'!$I$10,Q$259&lt;='Mapa de férias'!$J$10))),"F",""))</f>
        <v/>
      </c>
      <c r="R261" s="44">
        <f>IF(OR($B261="",R$259=""),"",IF(AND(NETWORKDAYS(R$259,R$259,'Feriados'!$F$7:$F$22)=1,OR(AND(R$259&gt;='Mapa de férias'!$E$10,R$259&lt;='Mapa de férias'!$F$10),AND(R$259&gt;='Mapa de férias'!$G$10,R$259&lt;='Mapa de férias'!$H$10),AND(R$259&gt;='Mapa de férias'!$I$10,R$259&lt;='Mapa de férias'!$J$10))),"F",""))</f>
        <v/>
      </c>
      <c r="S261" s="44">
        <f>IF(OR($B261="",S$259=""),"",IF(AND(NETWORKDAYS(S$259,S$259,'Feriados'!$F$7:$F$22)=1,OR(AND(S$259&gt;='Mapa de férias'!$E$10,S$259&lt;='Mapa de férias'!$F$10),AND(S$259&gt;='Mapa de férias'!$G$10,S$259&lt;='Mapa de férias'!$H$10),AND(S$259&gt;='Mapa de férias'!$I$10,S$259&lt;='Mapa de férias'!$J$10))),"F",""))</f>
        <v/>
      </c>
      <c r="T261" s="44">
        <f>IF(OR($B261="",T$259=""),"",IF(AND(NETWORKDAYS(T$259,T$259,'Feriados'!$F$7:$F$22)=1,OR(AND(T$259&gt;='Mapa de férias'!$E$10,T$259&lt;='Mapa de férias'!$F$10),AND(T$259&gt;='Mapa de férias'!$G$10,T$259&lt;='Mapa de férias'!$H$10),AND(T$259&gt;='Mapa de férias'!$I$10,T$259&lt;='Mapa de férias'!$J$10))),"F",""))</f>
        <v/>
      </c>
      <c r="U261" s="44">
        <f>IF(OR($B261="",U$259=""),"",IF(AND(NETWORKDAYS(U$259,U$259,'Feriados'!$F$7:$F$22)=1,OR(AND(U$259&gt;='Mapa de férias'!$E$10,U$259&lt;='Mapa de férias'!$F$10),AND(U$259&gt;='Mapa de férias'!$G$10,U$259&lt;='Mapa de férias'!$H$10),AND(U$259&gt;='Mapa de férias'!$I$10,U$259&lt;='Mapa de férias'!$J$10))),"F",""))</f>
        <v/>
      </c>
      <c r="V261" s="44">
        <f>IF(OR($B261="",V$259=""),"",IF(AND(NETWORKDAYS(V$259,V$259,'Feriados'!$F$7:$F$22)=1,OR(AND(V$259&gt;='Mapa de férias'!$E$10,V$259&lt;='Mapa de férias'!$F$10),AND(V$259&gt;='Mapa de férias'!$G$10,V$259&lt;='Mapa de férias'!$H$10),AND(V$259&gt;='Mapa de férias'!$I$10,V$259&lt;='Mapa de férias'!$J$10))),"F",""))</f>
        <v/>
      </c>
      <c r="W261" s="44">
        <f>IF(OR($B261="",W$259=""),"",IF(AND(NETWORKDAYS(W$259,W$259,'Feriados'!$F$7:$F$22)=1,OR(AND(W$259&gt;='Mapa de férias'!$E$10,W$259&lt;='Mapa de férias'!$F$10),AND(W$259&gt;='Mapa de férias'!$G$10,W$259&lt;='Mapa de férias'!$H$10),AND(W$259&gt;='Mapa de férias'!$I$10,W$259&lt;='Mapa de férias'!$J$10))),"F",""))</f>
        <v/>
      </c>
      <c r="X261" s="44">
        <f>IF(OR($B261="",X$259=""),"",IF(AND(NETWORKDAYS(X$259,X$259,'Feriados'!$F$7:$F$22)=1,OR(AND(X$259&gt;='Mapa de férias'!$E$10,X$259&lt;='Mapa de férias'!$F$10),AND(X$259&gt;='Mapa de férias'!$G$10,X$259&lt;='Mapa de férias'!$H$10),AND(X$259&gt;='Mapa de férias'!$I$10,X$259&lt;='Mapa de férias'!$J$10))),"F",""))</f>
        <v/>
      </c>
      <c r="Y261" s="44">
        <f>IF(OR($B261="",Y$259=""),"",IF(AND(NETWORKDAYS(Y$259,Y$259,'Feriados'!$F$7:$F$22)=1,OR(AND(Y$259&gt;='Mapa de férias'!$E$10,Y$259&lt;='Mapa de férias'!$F$10),AND(Y$259&gt;='Mapa de férias'!$G$10,Y$259&lt;='Mapa de férias'!$H$10),AND(Y$259&gt;='Mapa de férias'!$I$10,Y$259&lt;='Mapa de férias'!$J$10))),"F",""))</f>
        <v/>
      </c>
      <c r="Z261" s="44">
        <f>IF(OR($B261="",Z$259=""),"",IF(AND(NETWORKDAYS(Z$259,Z$259,'Feriados'!$F$7:$F$22)=1,OR(AND(Z$259&gt;='Mapa de férias'!$E$10,Z$259&lt;='Mapa de férias'!$F$10),AND(Z$259&gt;='Mapa de férias'!$G$10,Z$259&lt;='Mapa de férias'!$H$10),AND(Z$259&gt;='Mapa de férias'!$I$10,Z$259&lt;='Mapa de férias'!$J$10))),"F",""))</f>
        <v/>
      </c>
      <c r="AA261" s="44">
        <f>IF(OR($B261="",AA$259=""),"",IF(AND(NETWORKDAYS(AA$259,AA$259,'Feriados'!$F$7:$F$22)=1,OR(AND(AA$259&gt;='Mapa de férias'!$E$10,AA$259&lt;='Mapa de férias'!$F$10),AND(AA$259&gt;='Mapa de férias'!$G$10,AA$259&lt;='Mapa de férias'!$H$10),AND(AA$259&gt;='Mapa de férias'!$I$10,AA$259&lt;='Mapa de férias'!$J$10))),"F",""))</f>
        <v/>
      </c>
      <c r="AB261" s="44">
        <f>IF(OR($B261="",AB$259=""),"",IF(AND(NETWORKDAYS(AB$259,AB$259,'Feriados'!$F$7:$F$22)=1,OR(AND(AB$259&gt;='Mapa de férias'!$E$10,AB$259&lt;='Mapa de férias'!$F$10),AND(AB$259&gt;='Mapa de férias'!$G$10,AB$259&lt;='Mapa de férias'!$H$10),AND(AB$259&gt;='Mapa de férias'!$I$10,AB$259&lt;='Mapa de férias'!$J$10))),"F",""))</f>
        <v/>
      </c>
      <c r="AC261" s="44">
        <f>IF(OR($B261="",AC$259=""),"",IF(AND(NETWORKDAYS(AC$259,AC$259,'Feriados'!$F$7:$F$22)=1,OR(AND(AC$259&gt;='Mapa de férias'!$E$10,AC$259&lt;='Mapa de férias'!$F$10),AND(AC$259&gt;='Mapa de férias'!$G$10,AC$259&lt;='Mapa de férias'!$H$10),AND(AC$259&gt;='Mapa de férias'!$I$10,AC$259&lt;='Mapa de férias'!$J$10))),"F",""))</f>
        <v/>
      </c>
      <c r="AD261" s="44">
        <f>IF(OR($B261="",AD$259=""),"",IF(AND(NETWORKDAYS(AD$259,AD$259,'Feriados'!$F$7:$F$22)=1,OR(AND(AD$259&gt;='Mapa de férias'!$E$10,AD$259&lt;='Mapa de férias'!$F$10),AND(AD$259&gt;='Mapa de férias'!$G$10,AD$259&lt;='Mapa de férias'!$H$10),AND(AD$259&gt;='Mapa de férias'!$I$10,AD$259&lt;='Mapa de férias'!$J$10))),"F",""))</f>
        <v/>
      </c>
      <c r="AE261" s="44">
        <f>IF(OR($B261="",AE$259=""),"",IF(AND(NETWORKDAYS(AE$259,AE$259,'Feriados'!$F$7:$F$22)=1,OR(AND(AE$259&gt;='Mapa de férias'!$E$10,AE$259&lt;='Mapa de férias'!$F$10),AND(AE$259&gt;='Mapa de férias'!$G$10,AE$259&lt;='Mapa de férias'!$H$10),AND(AE$259&gt;='Mapa de férias'!$I$10,AE$259&lt;='Mapa de férias'!$J$10))),"F",""))</f>
        <v/>
      </c>
      <c r="AF261" s="44">
        <f>IF(OR($B261="",AF$259=""),"",IF(AND(NETWORKDAYS(AF$259,AF$259,'Feriados'!$F$7:$F$22)=1,OR(AND(AF$259&gt;='Mapa de férias'!$E$10,AF$259&lt;='Mapa de férias'!$F$10),AND(AF$259&gt;='Mapa de férias'!$G$10,AF$259&lt;='Mapa de férias'!$H$10),AND(AF$259&gt;='Mapa de férias'!$I$10,AF$259&lt;='Mapa de férias'!$J$10))),"F",""))</f>
        <v/>
      </c>
      <c r="AG261" s="44">
        <f>IF(OR($B261="",AG$259=""),"",IF(AND(NETWORKDAYS(AG$259,AG$259,'Feriados'!$F$7:$F$22)=1,OR(AND(AG$259&gt;='Mapa de férias'!$E$10,AG$259&lt;='Mapa de férias'!$F$10),AND(AG$259&gt;='Mapa de férias'!$G$10,AG$259&lt;='Mapa de férias'!$H$10),AND(AG$259&gt;='Mapa de férias'!$I$10,AG$259&lt;='Mapa de férias'!$J$10))),"F",""))</f>
        <v/>
      </c>
      <c r="AH261" s="45">
        <f>IF($B261="","",COUNTIF(C261:AG261,"F"))</f>
        <v/>
      </c>
    </row>
    <row r="262" ht="15" customHeight="1">
      <c r="A262" s="42" t="n">
        <v>2</v>
      </c>
      <c r="B262" s="43">
        <f>IF('Mapa de férias'!$B$11="","",'Mapa de férias'!$B$11)</f>
        <v/>
      </c>
      <c r="C262" s="44">
        <f>IF(OR($B262="",C$259=""),"",IF(AND(NETWORKDAYS(C$259,C$259,'Feriados'!$F$7:$F$22)=1,OR(AND(C$259&gt;='Mapa de férias'!$E$11,C$259&lt;='Mapa de férias'!$F$11),AND(C$259&gt;='Mapa de férias'!$G$11,C$259&lt;='Mapa de férias'!$H$11),AND(C$259&gt;='Mapa de férias'!$I$11,C$259&lt;='Mapa de férias'!$J$11))),"F",""))</f>
        <v/>
      </c>
      <c r="D262" s="44">
        <f>IF(OR($B262="",D$259=""),"",IF(AND(NETWORKDAYS(D$259,D$259,'Feriados'!$F$7:$F$22)=1,OR(AND(D$259&gt;='Mapa de férias'!$E$11,D$259&lt;='Mapa de férias'!$F$11),AND(D$259&gt;='Mapa de férias'!$G$11,D$259&lt;='Mapa de férias'!$H$11),AND(D$259&gt;='Mapa de férias'!$I$11,D$259&lt;='Mapa de férias'!$J$11))),"F",""))</f>
        <v/>
      </c>
      <c r="E262" s="44">
        <f>IF(OR($B262="",E$259=""),"",IF(AND(NETWORKDAYS(E$259,E$259,'Feriados'!$F$7:$F$22)=1,OR(AND(E$259&gt;='Mapa de férias'!$E$11,E$259&lt;='Mapa de férias'!$F$11),AND(E$259&gt;='Mapa de férias'!$G$11,E$259&lt;='Mapa de férias'!$H$11),AND(E$259&gt;='Mapa de férias'!$I$11,E$259&lt;='Mapa de férias'!$J$11))),"F",""))</f>
        <v/>
      </c>
      <c r="F262" s="44">
        <f>IF(OR($B262="",F$259=""),"",IF(AND(NETWORKDAYS(F$259,F$259,'Feriados'!$F$7:$F$22)=1,OR(AND(F$259&gt;='Mapa de férias'!$E$11,F$259&lt;='Mapa de férias'!$F$11),AND(F$259&gt;='Mapa de férias'!$G$11,F$259&lt;='Mapa de férias'!$H$11),AND(F$259&gt;='Mapa de férias'!$I$11,F$259&lt;='Mapa de férias'!$J$11))),"F",""))</f>
        <v/>
      </c>
      <c r="G262" s="44">
        <f>IF(OR($B262="",G$259=""),"",IF(AND(NETWORKDAYS(G$259,G$259,'Feriados'!$F$7:$F$22)=1,OR(AND(G$259&gt;='Mapa de férias'!$E$11,G$259&lt;='Mapa de férias'!$F$11),AND(G$259&gt;='Mapa de férias'!$G$11,G$259&lt;='Mapa de férias'!$H$11),AND(G$259&gt;='Mapa de férias'!$I$11,G$259&lt;='Mapa de férias'!$J$11))),"F",""))</f>
        <v/>
      </c>
      <c r="H262" s="44">
        <f>IF(OR($B262="",H$259=""),"",IF(AND(NETWORKDAYS(H$259,H$259,'Feriados'!$F$7:$F$22)=1,OR(AND(H$259&gt;='Mapa de férias'!$E$11,H$259&lt;='Mapa de férias'!$F$11),AND(H$259&gt;='Mapa de férias'!$G$11,H$259&lt;='Mapa de férias'!$H$11),AND(H$259&gt;='Mapa de férias'!$I$11,H$259&lt;='Mapa de férias'!$J$11))),"F",""))</f>
        <v/>
      </c>
      <c r="I262" s="44">
        <f>IF(OR($B262="",I$259=""),"",IF(AND(NETWORKDAYS(I$259,I$259,'Feriados'!$F$7:$F$22)=1,OR(AND(I$259&gt;='Mapa de férias'!$E$11,I$259&lt;='Mapa de férias'!$F$11),AND(I$259&gt;='Mapa de férias'!$G$11,I$259&lt;='Mapa de férias'!$H$11),AND(I$259&gt;='Mapa de férias'!$I$11,I$259&lt;='Mapa de férias'!$J$11))),"F",""))</f>
        <v/>
      </c>
      <c r="J262" s="44">
        <f>IF(OR($B262="",J$259=""),"",IF(AND(NETWORKDAYS(J$259,J$259,'Feriados'!$F$7:$F$22)=1,OR(AND(J$259&gt;='Mapa de férias'!$E$11,J$259&lt;='Mapa de férias'!$F$11),AND(J$259&gt;='Mapa de férias'!$G$11,J$259&lt;='Mapa de férias'!$H$11),AND(J$259&gt;='Mapa de férias'!$I$11,J$259&lt;='Mapa de férias'!$J$11))),"F",""))</f>
        <v/>
      </c>
      <c r="K262" s="44">
        <f>IF(OR($B262="",K$259=""),"",IF(AND(NETWORKDAYS(K$259,K$259,'Feriados'!$F$7:$F$22)=1,OR(AND(K$259&gt;='Mapa de férias'!$E$11,K$259&lt;='Mapa de férias'!$F$11),AND(K$259&gt;='Mapa de férias'!$G$11,K$259&lt;='Mapa de férias'!$H$11),AND(K$259&gt;='Mapa de férias'!$I$11,K$259&lt;='Mapa de férias'!$J$11))),"F",""))</f>
        <v/>
      </c>
      <c r="L262" s="44">
        <f>IF(OR($B262="",L$259=""),"",IF(AND(NETWORKDAYS(L$259,L$259,'Feriados'!$F$7:$F$22)=1,OR(AND(L$259&gt;='Mapa de férias'!$E$11,L$259&lt;='Mapa de férias'!$F$11),AND(L$259&gt;='Mapa de férias'!$G$11,L$259&lt;='Mapa de férias'!$H$11),AND(L$259&gt;='Mapa de férias'!$I$11,L$259&lt;='Mapa de férias'!$J$11))),"F",""))</f>
        <v/>
      </c>
      <c r="M262" s="44">
        <f>IF(OR($B262="",M$259=""),"",IF(AND(NETWORKDAYS(M$259,M$259,'Feriados'!$F$7:$F$22)=1,OR(AND(M$259&gt;='Mapa de férias'!$E$11,M$259&lt;='Mapa de férias'!$F$11),AND(M$259&gt;='Mapa de férias'!$G$11,M$259&lt;='Mapa de férias'!$H$11),AND(M$259&gt;='Mapa de férias'!$I$11,M$259&lt;='Mapa de férias'!$J$11))),"F",""))</f>
        <v/>
      </c>
      <c r="N262" s="44">
        <f>IF(OR($B262="",N$259=""),"",IF(AND(NETWORKDAYS(N$259,N$259,'Feriados'!$F$7:$F$22)=1,OR(AND(N$259&gt;='Mapa de férias'!$E$11,N$259&lt;='Mapa de férias'!$F$11),AND(N$259&gt;='Mapa de férias'!$G$11,N$259&lt;='Mapa de férias'!$H$11),AND(N$259&gt;='Mapa de férias'!$I$11,N$259&lt;='Mapa de férias'!$J$11))),"F",""))</f>
        <v/>
      </c>
      <c r="O262" s="44">
        <f>IF(OR($B262="",O$259=""),"",IF(AND(NETWORKDAYS(O$259,O$259,'Feriados'!$F$7:$F$22)=1,OR(AND(O$259&gt;='Mapa de férias'!$E$11,O$259&lt;='Mapa de férias'!$F$11),AND(O$259&gt;='Mapa de férias'!$G$11,O$259&lt;='Mapa de férias'!$H$11),AND(O$259&gt;='Mapa de férias'!$I$11,O$259&lt;='Mapa de férias'!$J$11))),"F",""))</f>
        <v/>
      </c>
      <c r="P262" s="44">
        <f>IF(OR($B262="",P$259=""),"",IF(AND(NETWORKDAYS(P$259,P$259,'Feriados'!$F$7:$F$22)=1,OR(AND(P$259&gt;='Mapa de férias'!$E$11,P$259&lt;='Mapa de férias'!$F$11),AND(P$259&gt;='Mapa de férias'!$G$11,P$259&lt;='Mapa de férias'!$H$11),AND(P$259&gt;='Mapa de férias'!$I$11,P$259&lt;='Mapa de férias'!$J$11))),"F",""))</f>
        <v/>
      </c>
      <c r="Q262" s="44">
        <f>IF(OR($B262="",Q$259=""),"",IF(AND(NETWORKDAYS(Q$259,Q$259,'Feriados'!$F$7:$F$22)=1,OR(AND(Q$259&gt;='Mapa de férias'!$E$11,Q$259&lt;='Mapa de férias'!$F$11),AND(Q$259&gt;='Mapa de férias'!$G$11,Q$259&lt;='Mapa de férias'!$H$11),AND(Q$259&gt;='Mapa de férias'!$I$11,Q$259&lt;='Mapa de férias'!$J$11))),"F",""))</f>
        <v/>
      </c>
      <c r="R262" s="44">
        <f>IF(OR($B262="",R$259=""),"",IF(AND(NETWORKDAYS(R$259,R$259,'Feriados'!$F$7:$F$22)=1,OR(AND(R$259&gt;='Mapa de férias'!$E$11,R$259&lt;='Mapa de férias'!$F$11),AND(R$259&gt;='Mapa de férias'!$G$11,R$259&lt;='Mapa de férias'!$H$11),AND(R$259&gt;='Mapa de férias'!$I$11,R$259&lt;='Mapa de férias'!$J$11))),"F",""))</f>
        <v/>
      </c>
      <c r="S262" s="44">
        <f>IF(OR($B262="",S$259=""),"",IF(AND(NETWORKDAYS(S$259,S$259,'Feriados'!$F$7:$F$22)=1,OR(AND(S$259&gt;='Mapa de férias'!$E$11,S$259&lt;='Mapa de férias'!$F$11),AND(S$259&gt;='Mapa de férias'!$G$11,S$259&lt;='Mapa de férias'!$H$11),AND(S$259&gt;='Mapa de férias'!$I$11,S$259&lt;='Mapa de férias'!$J$11))),"F",""))</f>
        <v/>
      </c>
      <c r="T262" s="44">
        <f>IF(OR($B262="",T$259=""),"",IF(AND(NETWORKDAYS(T$259,T$259,'Feriados'!$F$7:$F$22)=1,OR(AND(T$259&gt;='Mapa de férias'!$E$11,T$259&lt;='Mapa de férias'!$F$11),AND(T$259&gt;='Mapa de férias'!$G$11,T$259&lt;='Mapa de férias'!$H$11),AND(T$259&gt;='Mapa de férias'!$I$11,T$259&lt;='Mapa de férias'!$J$11))),"F",""))</f>
        <v/>
      </c>
      <c r="U262" s="44">
        <f>IF(OR($B262="",U$259=""),"",IF(AND(NETWORKDAYS(U$259,U$259,'Feriados'!$F$7:$F$22)=1,OR(AND(U$259&gt;='Mapa de férias'!$E$11,U$259&lt;='Mapa de férias'!$F$11),AND(U$259&gt;='Mapa de férias'!$G$11,U$259&lt;='Mapa de férias'!$H$11),AND(U$259&gt;='Mapa de férias'!$I$11,U$259&lt;='Mapa de férias'!$J$11))),"F",""))</f>
        <v/>
      </c>
      <c r="V262" s="44">
        <f>IF(OR($B262="",V$259=""),"",IF(AND(NETWORKDAYS(V$259,V$259,'Feriados'!$F$7:$F$22)=1,OR(AND(V$259&gt;='Mapa de férias'!$E$11,V$259&lt;='Mapa de férias'!$F$11),AND(V$259&gt;='Mapa de férias'!$G$11,V$259&lt;='Mapa de férias'!$H$11),AND(V$259&gt;='Mapa de férias'!$I$11,V$259&lt;='Mapa de férias'!$J$11))),"F",""))</f>
        <v/>
      </c>
      <c r="W262" s="44">
        <f>IF(OR($B262="",W$259=""),"",IF(AND(NETWORKDAYS(W$259,W$259,'Feriados'!$F$7:$F$22)=1,OR(AND(W$259&gt;='Mapa de férias'!$E$11,W$259&lt;='Mapa de férias'!$F$11),AND(W$259&gt;='Mapa de férias'!$G$11,W$259&lt;='Mapa de férias'!$H$11),AND(W$259&gt;='Mapa de férias'!$I$11,W$259&lt;='Mapa de férias'!$J$11))),"F",""))</f>
        <v/>
      </c>
      <c r="X262" s="44">
        <f>IF(OR($B262="",X$259=""),"",IF(AND(NETWORKDAYS(X$259,X$259,'Feriados'!$F$7:$F$22)=1,OR(AND(X$259&gt;='Mapa de férias'!$E$11,X$259&lt;='Mapa de férias'!$F$11),AND(X$259&gt;='Mapa de férias'!$G$11,X$259&lt;='Mapa de férias'!$H$11),AND(X$259&gt;='Mapa de férias'!$I$11,X$259&lt;='Mapa de férias'!$J$11))),"F",""))</f>
        <v/>
      </c>
      <c r="Y262" s="44">
        <f>IF(OR($B262="",Y$259=""),"",IF(AND(NETWORKDAYS(Y$259,Y$259,'Feriados'!$F$7:$F$22)=1,OR(AND(Y$259&gt;='Mapa de férias'!$E$11,Y$259&lt;='Mapa de férias'!$F$11),AND(Y$259&gt;='Mapa de férias'!$G$11,Y$259&lt;='Mapa de férias'!$H$11),AND(Y$259&gt;='Mapa de férias'!$I$11,Y$259&lt;='Mapa de férias'!$J$11))),"F",""))</f>
        <v/>
      </c>
      <c r="Z262" s="44">
        <f>IF(OR($B262="",Z$259=""),"",IF(AND(NETWORKDAYS(Z$259,Z$259,'Feriados'!$F$7:$F$22)=1,OR(AND(Z$259&gt;='Mapa de férias'!$E$11,Z$259&lt;='Mapa de férias'!$F$11),AND(Z$259&gt;='Mapa de férias'!$G$11,Z$259&lt;='Mapa de férias'!$H$11),AND(Z$259&gt;='Mapa de férias'!$I$11,Z$259&lt;='Mapa de férias'!$J$11))),"F",""))</f>
        <v/>
      </c>
      <c r="AA262" s="44">
        <f>IF(OR($B262="",AA$259=""),"",IF(AND(NETWORKDAYS(AA$259,AA$259,'Feriados'!$F$7:$F$22)=1,OR(AND(AA$259&gt;='Mapa de férias'!$E$11,AA$259&lt;='Mapa de férias'!$F$11),AND(AA$259&gt;='Mapa de férias'!$G$11,AA$259&lt;='Mapa de férias'!$H$11),AND(AA$259&gt;='Mapa de férias'!$I$11,AA$259&lt;='Mapa de férias'!$J$11))),"F",""))</f>
        <v/>
      </c>
      <c r="AB262" s="44">
        <f>IF(OR($B262="",AB$259=""),"",IF(AND(NETWORKDAYS(AB$259,AB$259,'Feriados'!$F$7:$F$22)=1,OR(AND(AB$259&gt;='Mapa de férias'!$E$11,AB$259&lt;='Mapa de férias'!$F$11),AND(AB$259&gt;='Mapa de férias'!$G$11,AB$259&lt;='Mapa de férias'!$H$11),AND(AB$259&gt;='Mapa de férias'!$I$11,AB$259&lt;='Mapa de férias'!$J$11))),"F",""))</f>
        <v/>
      </c>
      <c r="AC262" s="44">
        <f>IF(OR($B262="",AC$259=""),"",IF(AND(NETWORKDAYS(AC$259,AC$259,'Feriados'!$F$7:$F$22)=1,OR(AND(AC$259&gt;='Mapa de férias'!$E$11,AC$259&lt;='Mapa de férias'!$F$11),AND(AC$259&gt;='Mapa de férias'!$G$11,AC$259&lt;='Mapa de férias'!$H$11),AND(AC$259&gt;='Mapa de férias'!$I$11,AC$259&lt;='Mapa de férias'!$J$11))),"F",""))</f>
        <v/>
      </c>
      <c r="AD262" s="44">
        <f>IF(OR($B262="",AD$259=""),"",IF(AND(NETWORKDAYS(AD$259,AD$259,'Feriados'!$F$7:$F$22)=1,OR(AND(AD$259&gt;='Mapa de férias'!$E$11,AD$259&lt;='Mapa de férias'!$F$11),AND(AD$259&gt;='Mapa de férias'!$G$11,AD$259&lt;='Mapa de férias'!$H$11),AND(AD$259&gt;='Mapa de férias'!$I$11,AD$259&lt;='Mapa de férias'!$J$11))),"F",""))</f>
        <v/>
      </c>
      <c r="AE262" s="44">
        <f>IF(OR($B262="",AE$259=""),"",IF(AND(NETWORKDAYS(AE$259,AE$259,'Feriados'!$F$7:$F$22)=1,OR(AND(AE$259&gt;='Mapa de férias'!$E$11,AE$259&lt;='Mapa de férias'!$F$11),AND(AE$259&gt;='Mapa de férias'!$G$11,AE$259&lt;='Mapa de férias'!$H$11),AND(AE$259&gt;='Mapa de férias'!$I$11,AE$259&lt;='Mapa de férias'!$J$11))),"F",""))</f>
        <v/>
      </c>
      <c r="AF262" s="44">
        <f>IF(OR($B262="",AF$259=""),"",IF(AND(NETWORKDAYS(AF$259,AF$259,'Feriados'!$F$7:$F$22)=1,OR(AND(AF$259&gt;='Mapa de férias'!$E$11,AF$259&lt;='Mapa de férias'!$F$11),AND(AF$259&gt;='Mapa de férias'!$G$11,AF$259&lt;='Mapa de férias'!$H$11),AND(AF$259&gt;='Mapa de férias'!$I$11,AF$259&lt;='Mapa de férias'!$J$11))),"F",""))</f>
        <v/>
      </c>
      <c r="AG262" s="44">
        <f>IF(OR($B262="",AG$259=""),"",IF(AND(NETWORKDAYS(AG$259,AG$259,'Feriados'!$F$7:$F$22)=1,OR(AND(AG$259&gt;='Mapa de férias'!$E$11,AG$259&lt;='Mapa de férias'!$F$11),AND(AG$259&gt;='Mapa de férias'!$G$11,AG$259&lt;='Mapa de férias'!$H$11),AND(AG$259&gt;='Mapa de férias'!$I$11,AG$259&lt;='Mapa de férias'!$J$11))),"F",""))</f>
        <v/>
      </c>
      <c r="AH262" s="45">
        <f>IF($B262="","",COUNTIF(C262:AG262,"F"))</f>
        <v/>
      </c>
    </row>
    <row r="263" ht="15" customHeight="1">
      <c r="A263" s="42" t="n">
        <v>3</v>
      </c>
      <c r="B263" s="43">
        <f>IF('Mapa de férias'!$B$12="","",'Mapa de férias'!$B$12)</f>
        <v/>
      </c>
      <c r="C263" s="44">
        <f>IF(OR($B263="",C$259=""),"",IF(AND(NETWORKDAYS(C$259,C$259,'Feriados'!$F$7:$F$22)=1,OR(AND(C$259&gt;='Mapa de férias'!$E$12,C$259&lt;='Mapa de férias'!$F$12),AND(C$259&gt;='Mapa de férias'!$G$12,C$259&lt;='Mapa de férias'!$H$12),AND(C$259&gt;='Mapa de férias'!$I$12,C$259&lt;='Mapa de férias'!$J$12))),"F",""))</f>
        <v/>
      </c>
      <c r="D263" s="44">
        <f>IF(OR($B263="",D$259=""),"",IF(AND(NETWORKDAYS(D$259,D$259,'Feriados'!$F$7:$F$22)=1,OR(AND(D$259&gt;='Mapa de férias'!$E$12,D$259&lt;='Mapa de férias'!$F$12),AND(D$259&gt;='Mapa de férias'!$G$12,D$259&lt;='Mapa de férias'!$H$12),AND(D$259&gt;='Mapa de férias'!$I$12,D$259&lt;='Mapa de férias'!$J$12))),"F",""))</f>
        <v/>
      </c>
      <c r="E263" s="44">
        <f>IF(OR($B263="",E$259=""),"",IF(AND(NETWORKDAYS(E$259,E$259,'Feriados'!$F$7:$F$22)=1,OR(AND(E$259&gt;='Mapa de férias'!$E$12,E$259&lt;='Mapa de férias'!$F$12),AND(E$259&gt;='Mapa de férias'!$G$12,E$259&lt;='Mapa de férias'!$H$12),AND(E$259&gt;='Mapa de férias'!$I$12,E$259&lt;='Mapa de férias'!$J$12))),"F",""))</f>
        <v/>
      </c>
      <c r="F263" s="44">
        <f>IF(OR($B263="",F$259=""),"",IF(AND(NETWORKDAYS(F$259,F$259,'Feriados'!$F$7:$F$22)=1,OR(AND(F$259&gt;='Mapa de férias'!$E$12,F$259&lt;='Mapa de férias'!$F$12),AND(F$259&gt;='Mapa de férias'!$G$12,F$259&lt;='Mapa de férias'!$H$12),AND(F$259&gt;='Mapa de férias'!$I$12,F$259&lt;='Mapa de férias'!$J$12))),"F",""))</f>
        <v/>
      </c>
      <c r="G263" s="44">
        <f>IF(OR($B263="",G$259=""),"",IF(AND(NETWORKDAYS(G$259,G$259,'Feriados'!$F$7:$F$22)=1,OR(AND(G$259&gt;='Mapa de férias'!$E$12,G$259&lt;='Mapa de férias'!$F$12),AND(G$259&gt;='Mapa de férias'!$G$12,G$259&lt;='Mapa de férias'!$H$12),AND(G$259&gt;='Mapa de férias'!$I$12,G$259&lt;='Mapa de férias'!$J$12))),"F",""))</f>
        <v/>
      </c>
      <c r="H263" s="44">
        <f>IF(OR($B263="",H$259=""),"",IF(AND(NETWORKDAYS(H$259,H$259,'Feriados'!$F$7:$F$22)=1,OR(AND(H$259&gt;='Mapa de férias'!$E$12,H$259&lt;='Mapa de férias'!$F$12),AND(H$259&gt;='Mapa de férias'!$G$12,H$259&lt;='Mapa de férias'!$H$12),AND(H$259&gt;='Mapa de férias'!$I$12,H$259&lt;='Mapa de férias'!$J$12))),"F",""))</f>
        <v/>
      </c>
      <c r="I263" s="44">
        <f>IF(OR($B263="",I$259=""),"",IF(AND(NETWORKDAYS(I$259,I$259,'Feriados'!$F$7:$F$22)=1,OR(AND(I$259&gt;='Mapa de férias'!$E$12,I$259&lt;='Mapa de férias'!$F$12),AND(I$259&gt;='Mapa de férias'!$G$12,I$259&lt;='Mapa de férias'!$H$12),AND(I$259&gt;='Mapa de férias'!$I$12,I$259&lt;='Mapa de férias'!$J$12))),"F",""))</f>
        <v/>
      </c>
      <c r="J263" s="44">
        <f>IF(OR($B263="",J$259=""),"",IF(AND(NETWORKDAYS(J$259,J$259,'Feriados'!$F$7:$F$22)=1,OR(AND(J$259&gt;='Mapa de férias'!$E$12,J$259&lt;='Mapa de férias'!$F$12),AND(J$259&gt;='Mapa de férias'!$G$12,J$259&lt;='Mapa de férias'!$H$12),AND(J$259&gt;='Mapa de férias'!$I$12,J$259&lt;='Mapa de férias'!$J$12))),"F",""))</f>
        <v/>
      </c>
      <c r="K263" s="44">
        <f>IF(OR($B263="",K$259=""),"",IF(AND(NETWORKDAYS(K$259,K$259,'Feriados'!$F$7:$F$22)=1,OR(AND(K$259&gt;='Mapa de férias'!$E$12,K$259&lt;='Mapa de férias'!$F$12),AND(K$259&gt;='Mapa de férias'!$G$12,K$259&lt;='Mapa de férias'!$H$12),AND(K$259&gt;='Mapa de férias'!$I$12,K$259&lt;='Mapa de férias'!$J$12))),"F",""))</f>
        <v/>
      </c>
      <c r="L263" s="44">
        <f>IF(OR($B263="",L$259=""),"",IF(AND(NETWORKDAYS(L$259,L$259,'Feriados'!$F$7:$F$22)=1,OR(AND(L$259&gt;='Mapa de férias'!$E$12,L$259&lt;='Mapa de férias'!$F$12),AND(L$259&gt;='Mapa de férias'!$G$12,L$259&lt;='Mapa de férias'!$H$12),AND(L$259&gt;='Mapa de férias'!$I$12,L$259&lt;='Mapa de férias'!$J$12))),"F",""))</f>
        <v/>
      </c>
      <c r="M263" s="44">
        <f>IF(OR($B263="",M$259=""),"",IF(AND(NETWORKDAYS(M$259,M$259,'Feriados'!$F$7:$F$22)=1,OR(AND(M$259&gt;='Mapa de férias'!$E$12,M$259&lt;='Mapa de férias'!$F$12),AND(M$259&gt;='Mapa de férias'!$G$12,M$259&lt;='Mapa de férias'!$H$12),AND(M$259&gt;='Mapa de férias'!$I$12,M$259&lt;='Mapa de férias'!$J$12))),"F",""))</f>
        <v/>
      </c>
      <c r="N263" s="44">
        <f>IF(OR($B263="",N$259=""),"",IF(AND(NETWORKDAYS(N$259,N$259,'Feriados'!$F$7:$F$22)=1,OR(AND(N$259&gt;='Mapa de férias'!$E$12,N$259&lt;='Mapa de férias'!$F$12),AND(N$259&gt;='Mapa de férias'!$G$12,N$259&lt;='Mapa de férias'!$H$12),AND(N$259&gt;='Mapa de férias'!$I$12,N$259&lt;='Mapa de férias'!$J$12))),"F",""))</f>
        <v/>
      </c>
      <c r="O263" s="44">
        <f>IF(OR($B263="",O$259=""),"",IF(AND(NETWORKDAYS(O$259,O$259,'Feriados'!$F$7:$F$22)=1,OR(AND(O$259&gt;='Mapa de férias'!$E$12,O$259&lt;='Mapa de férias'!$F$12),AND(O$259&gt;='Mapa de férias'!$G$12,O$259&lt;='Mapa de férias'!$H$12),AND(O$259&gt;='Mapa de férias'!$I$12,O$259&lt;='Mapa de férias'!$J$12))),"F",""))</f>
        <v/>
      </c>
      <c r="P263" s="44">
        <f>IF(OR($B263="",P$259=""),"",IF(AND(NETWORKDAYS(P$259,P$259,'Feriados'!$F$7:$F$22)=1,OR(AND(P$259&gt;='Mapa de férias'!$E$12,P$259&lt;='Mapa de férias'!$F$12),AND(P$259&gt;='Mapa de férias'!$G$12,P$259&lt;='Mapa de férias'!$H$12),AND(P$259&gt;='Mapa de férias'!$I$12,P$259&lt;='Mapa de férias'!$J$12))),"F",""))</f>
        <v/>
      </c>
      <c r="Q263" s="44">
        <f>IF(OR($B263="",Q$259=""),"",IF(AND(NETWORKDAYS(Q$259,Q$259,'Feriados'!$F$7:$F$22)=1,OR(AND(Q$259&gt;='Mapa de férias'!$E$12,Q$259&lt;='Mapa de férias'!$F$12),AND(Q$259&gt;='Mapa de férias'!$G$12,Q$259&lt;='Mapa de férias'!$H$12),AND(Q$259&gt;='Mapa de férias'!$I$12,Q$259&lt;='Mapa de férias'!$J$12))),"F",""))</f>
        <v/>
      </c>
      <c r="R263" s="44">
        <f>IF(OR($B263="",R$259=""),"",IF(AND(NETWORKDAYS(R$259,R$259,'Feriados'!$F$7:$F$22)=1,OR(AND(R$259&gt;='Mapa de férias'!$E$12,R$259&lt;='Mapa de férias'!$F$12),AND(R$259&gt;='Mapa de férias'!$G$12,R$259&lt;='Mapa de férias'!$H$12),AND(R$259&gt;='Mapa de férias'!$I$12,R$259&lt;='Mapa de férias'!$J$12))),"F",""))</f>
        <v/>
      </c>
      <c r="S263" s="44">
        <f>IF(OR($B263="",S$259=""),"",IF(AND(NETWORKDAYS(S$259,S$259,'Feriados'!$F$7:$F$22)=1,OR(AND(S$259&gt;='Mapa de férias'!$E$12,S$259&lt;='Mapa de férias'!$F$12),AND(S$259&gt;='Mapa de férias'!$G$12,S$259&lt;='Mapa de férias'!$H$12),AND(S$259&gt;='Mapa de férias'!$I$12,S$259&lt;='Mapa de férias'!$J$12))),"F",""))</f>
        <v/>
      </c>
      <c r="T263" s="44">
        <f>IF(OR($B263="",T$259=""),"",IF(AND(NETWORKDAYS(T$259,T$259,'Feriados'!$F$7:$F$22)=1,OR(AND(T$259&gt;='Mapa de férias'!$E$12,T$259&lt;='Mapa de férias'!$F$12),AND(T$259&gt;='Mapa de férias'!$G$12,T$259&lt;='Mapa de férias'!$H$12),AND(T$259&gt;='Mapa de férias'!$I$12,T$259&lt;='Mapa de férias'!$J$12))),"F",""))</f>
        <v/>
      </c>
      <c r="U263" s="44">
        <f>IF(OR($B263="",U$259=""),"",IF(AND(NETWORKDAYS(U$259,U$259,'Feriados'!$F$7:$F$22)=1,OR(AND(U$259&gt;='Mapa de férias'!$E$12,U$259&lt;='Mapa de férias'!$F$12),AND(U$259&gt;='Mapa de férias'!$G$12,U$259&lt;='Mapa de férias'!$H$12),AND(U$259&gt;='Mapa de férias'!$I$12,U$259&lt;='Mapa de férias'!$J$12))),"F",""))</f>
        <v/>
      </c>
      <c r="V263" s="44">
        <f>IF(OR($B263="",V$259=""),"",IF(AND(NETWORKDAYS(V$259,V$259,'Feriados'!$F$7:$F$22)=1,OR(AND(V$259&gt;='Mapa de férias'!$E$12,V$259&lt;='Mapa de férias'!$F$12),AND(V$259&gt;='Mapa de férias'!$G$12,V$259&lt;='Mapa de férias'!$H$12),AND(V$259&gt;='Mapa de férias'!$I$12,V$259&lt;='Mapa de férias'!$J$12))),"F",""))</f>
        <v/>
      </c>
      <c r="W263" s="44">
        <f>IF(OR($B263="",W$259=""),"",IF(AND(NETWORKDAYS(W$259,W$259,'Feriados'!$F$7:$F$22)=1,OR(AND(W$259&gt;='Mapa de férias'!$E$12,W$259&lt;='Mapa de férias'!$F$12),AND(W$259&gt;='Mapa de férias'!$G$12,W$259&lt;='Mapa de férias'!$H$12),AND(W$259&gt;='Mapa de férias'!$I$12,W$259&lt;='Mapa de férias'!$J$12))),"F",""))</f>
        <v/>
      </c>
      <c r="X263" s="44">
        <f>IF(OR($B263="",X$259=""),"",IF(AND(NETWORKDAYS(X$259,X$259,'Feriados'!$F$7:$F$22)=1,OR(AND(X$259&gt;='Mapa de férias'!$E$12,X$259&lt;='Mapa de férias'!$F$12),AND(X$259&gt;='Mapa de férias'!$G$12,X$259&lt;='Mapa de férias'!$H$12),AND(X$259&gt;='Mapa de férias'!$I$12,X$259&lt;='Mapa de férias'!$J$12))),"F",""))</f>
        <v/>
      </c>
      <c r="Y263" s="44">
        <f>IF(OR($B263="",Y$259=""),"",IF(AND(NETWORKDAYS(Y$259,Y$259,'Feriados'!$F$7:$F$22)=1,OR(AND(Y$259&gt;='Mapa de férias'!$E$12,Y$259&lt;='Mapa de férias'!$F$12),AND(Y$259&gt;='Mapa de férias'!$G$12,Y$259&lt;='Mapa de férias'!$H$12),AND(Y$259&gt;='Mapa de férias'!$I$12,Y$259&lt;='Mapa de férias'!$J$12))),"F",""))</f>
        <v/>
      </c>
      <c r="Z263" s="44">
        <f>IF(OR($B263="",Z$259=""),"",IF(AND(NETWORKDAYS(Z$259,Z$259,'Feriados'!$F$7:$F$22)=1,OR(AND(Z$259&gt;='Mapa de férias'!$E$12,Z$259&lt;='Mapa de férias'!$F$12),AND(Z$259&gt;='Mapa de férias'!$G$12,Z$259&lt;='Mapa de férias'!$H$12),AND(Z$259&gt;='Mapa de férias'!$I$12,Z$259&lt;='Mapa de férias'!$J$12))),"F",""))</f>
        <v/>
      </c>
      <c r="AA263" s="44">
        <f>IF(OR($B263="",AA$259=""),"",IF(AND(NETWORKDAYS(AA$259,AA$259,'Feriados'!$F$7:$F$22)=1,OR(AND(AA$259&gt;='Mapa de férias'!$E$12,AA$259&lt;='Mapa de férias'!$F$12),AND(AA$259&gt;='Mapa de férias'!$G$12,AA$259&lt;='Mapa de férias'!$H$12),AND(AA$259&gt;='Mapa de férias'!$I$12,AA$259&lt;='Mapa de férias'!$J$12))),"F",""))</f>
        <v/>
      </c>
      <c r="AB263" s="44">
        <f>IF(OR($B263="",AB$259=""),"",IF(AND(NETWORKDAYS(AB$259,AB$259,'Feriados'!$F$7:$F$22)=1,OR(AND(AB$259&gt;='Mapa de férias'!$E$12,AB$259&lt;='Mapa de férias'!$F$12),AND(AB$259&gt;='Mapa de férias'!$G$12,AB$259&lt;='Mapa de férias'!$H$12),AND(AB$259&gt;='Mapa de férias'!$I$12,AB$259&lt;='Mapa de férias'!$J$12))),"F",""))</f>
        <v/>
      </c>
      <c r="AC263" s="44">
        <f>IF(OR($B263="",AC$259=""),"",IF(AND(NETWORKDAYS(AC$259,AC$259,'Feriados'!$F$7:$F$22)=1,OR(AND(AC$259&gt;='Mapa de férias'!$E$12,AC$259&lt;='Mapa de férias'!$F$12),AND(AC$259&gt;='Mapa de férias'!$G$12,AC$259&lt;='Mapa de férias'!$H$12),AND(AC$259&gt;='Mapa de férias'!$I$12,AC$259&lt;='Mapa de férias'!$J$12))),"F",""))</f>
        <v/>
      </c>
      <c r="AD263" s="44">
        <f>IF(OR($B263="",AD$259=""),"",IF(AND(NETWORKDAYS(AD$259,AD$259,'Feriados'!$F$7:$F$22)=1,OR(AND(AD$259&gt;='Mapa de férias'!$E$12,AD$259&lt;='Mapa de férias'!$F$12),AND(AD$259&gt;='Mapa de férias'!$G$12,AD$259&lt;='Mapa de férias'!$H$12),AND(AD$259&gt;='Mapa de férias'!$I$12,AD$259&lt;='Mapa de férias'!$J$12))),"F",""))</f>
        <v/>
      </c>
      <c r="AE263" s="44">
        <f>IF(OR($B263="",AE$259=""),"",IF(AND(NETWORKDAYS(AE$259,AE$259,'Feriados'!$F$7:$F$22)=1,OR(AND(AE$259&gt;='Mapa de férias'!$E$12,AE$259&lt;='Mapa de férias'!$F$12),AND(AE$259&gt;='Mapa de férias'!$G$12,AE$259&lt;='Mapa de férias'!$H$12),AND(AE$259&gt;='Mapa de férias'!$I$12,AE$259&lt;='Mapa de férias'!$J$12))),"F",""))</f>
        <v/>
      </c>
      <c r="AF263" s="44">
        <f>IF(OR($B263="",AF$259=""),"",IF(AND(NETWORKDAYS(AF$259,AF$259,'Feriados'!$F$7:$F$22)=1,OR(AND(AF$259&gt;='Mapa de férias'!$E$12,AF$259&lt;='Mapa de férias'!$F$12),AND(AF$259&gt;='Mapa de férias'!$G$12,AF$259&lt;='Mapa de férias'!$H$12),AND(AF$259&gt;='Mapa de férias'!$I$12,AF$259&lt;='Mapa de férias'!$J$12))),"F",""))</f>
        <v/>
      </c>
      <c r="AG263" s="44">
        <f>IF(OR($B263="",AG$259=""),"",IF(AND(NETWORKDAYS(AG$259,AG$259,'Feriados'!$F$7:$F$22)=1,OR(AND(AG$259&gt;='Mapa de férias'!$E$12,AG$259&lt;='Mapa de férias'!$F$12),AND(AG$259&gt;='Mapa de férias'!$G$12,AG$259&lt;='Mapa de férias'!$H$12),AND(AG$259&gt;='Mapa de férias'!$I$12,AG$259&lt;='Mapa de férias'!$J$12))),"F",""))</f>
        <v/>
      </c>
      <c r="AH263" s="45">
        <f>IF($B263="","",COUNTIF(C263:AG263,"F"))</f>
        <v/>
      </c>
    </row>
    <row r="264" ht="15" customHeight="1">
      <c r="A264" s="42" t="n">
        <v>4</v>
      </c>
      <c r="B264" s="43">
        <f>IF('Mapa de férias'!$B$13="","",'Mapa de férias'!$B$13)</f>
        <v/>
      </c>
      <c r="C264" s="44">
        <f>IF(OR($B264="",C$259=""),"",IF(AND(NETWORKDAYS(C$259,C$259,'Feriados'!$F$7:$F$22)=1,OR(AND(C$259&gt;='Mapa de férias'!$E$13,C$259&lt;='Mapa de férias'!$F$13),AND(C$259&gt;='Mapa de férias'!$G$13,C$259&lt;='Mapa de férias'!$H$13),AND(C$259&gt;='Mapa de férias'!$I$13,C$259&lt;='Mapa de férias'!$J$13))),"F",""))</f>
        <v/>
      </c>
      <c r="D264" s="44">
        <f>IF(OR($B264="",D$259=""),"",IF(AND(NETWORKDAYS(D$259,D$259,'Feriados'!$F$7:$F$22)=1,OR(AND(D$259&gt;='Mapa de férias'!$E$13,D$259&lt;='Mapa de férias'!$F$13),AND(D$259&gt;='Mapa de férias'!$G$13,D$259&lt;='Mapa de férias'!$H$13),AND(D$259&gt;='Mapa de férias'!$I$13,D$259&lt;='Mapa de férias'!$J$13))),"F",""))</f>
        <v/>
      </c>
      <c r="E264" s="44">
        <f>IF(OR($B264="",E$259=""),"",IF(AND(NETWORKDAYS(E$259,E$259,'Feriados'!$F$7:$F$22)=1,OR(AND(E$259&gt;='Mapa de férias'!$E$13,E$259&lt;='Mapa de férias'!$F$13),AND(E$259&gt;='Mapa de férias'!$G$13,E$259&lt;='Mapa de férias'!$H$13),AND(E$259&gt;='Mapa de férias'!$I$13,E$259&lt;='Mapa de férias'!$J$13))),"F",""))</f>
        <v/>
      </c>
      <c r="F264" s="44">
        <f>IF(OR($B264="",F$259=""),"",IF(AND(NETWORKDAYS(F$259,F$259,'Feriados'!$F$7:$F$22)=1,OR(AND(F$259&gt;='Mapa de férias'!$E$13,F$259&lt;='Mapa de férias'!$F$13),AND(F$259&gt;='Mapa de férias'!$G$13,F$259&lt;='Mapa de férias'!$H$13),AND(F$259&gt;='Mapa de férias'!$I$13,F$259&lt;='Mapa de férias'!$J$13))),"F",""))</f>
        <v/>
      </c>
      <c r="G264" s="44">
        <f>IF(OR($B264="",G$259=""),"",IF(AND(NETWORKDAYS(G$259,G$259,'Feriados'!$F$7:$F$22)=1,OR(AND(G$259&gt;='Mapa de férias'!$E$13,G$259&lt;='Mapa de férias'!$F$13),AND(G$259&gt;='Mapa de férias'!$G$13,G$259&lt;='Mapa de férias'!$H$13),AND(G$259&gt;='Mapa de férias'!$I$13,G$259&lt;='Mapa de férias'!$J$13))),"F",""))</f>
        <v/>
      </c>
      <c r="H264" s="44">
        <f>IF(OR($B264="",H$259=""),"",IF(AND(NETWORKDAYS(H$259,H$259,'Feriados'!$F$7:$F$22)=1,OR(AND(H$259&gt;='Mapa de férias'!$E$13,H$259&lt;='Mapa de férias'!$F$13),AND(H$259&gt;='Mapa de férias'!$G$13,H$259&lt;='Mapa de férias'!$H$13),AND(H$259&gt;='Mapa de férias'!$I$13,H$259&lt;='Mapa de férias'!$J$13))),"F",""))</f>
        <v/>
      </c>
      <c r="I264" s="44">
        <f>IF(OR($B264="",I$259=""),"",IF(AND(NETWORKDAYS(I$259,I$259,'Feriados'!$F$7:$F$22)=1,OR(AND(I$259&gt;='Mapa de férias'!$E$13,I$259&lt;='Mapa de férias'!$F$13),AND(I$259&gt;='Mapa de férias'!$G$13,I$259&lt;='Mapa de férias'!$H$13),AND(I$259&gt;='Mapa de férias'!$I$13,I$259&lt;='Mapa de férias'!$J$13))),"F",""))</f>
        <v/>
      </c>
      <c r="J264" s="44">
        <f>IF(OR($B264="",J$259=""),"",IF(AND(NETWORKDAYS(J$259,J$259,'Feriados'!$F$7:$F$22)=1,OR(AND(J$259&gt;='Mapa de férias'!$E$13,J$259&lt;='Mapa de férias'!$F$13),AND(J$259&gt;='Mapa de férias'!$G$13,J$259&lt;='Mapa de férias'!$H$13),AND(J$259&gt;='Mapa de férias'!$I$13,J$259&lt;='Mapa de férias'!$J$13))),"F",""))</f>
        <v/>
      </c>
      <c r="K264" s="44">
        <f>IF(OR($B264="",K$259=""),"",IF(AND(NETWORKDAYS(K$259,K$259,'Feriados'!$F$7:$F$22)=1,OR(AND(K$259&gt;='Mapa de férias'!$E$13,K$259&lt;='Mapa de férias'!$F$13),AND(K$259&gt;='Mapa de férias'!$G$13,K$259&lt;='Mapa de férias'!$H$13),AND(K$259&gt;='Mapa de férias'!$I$13,K$259&lt;='Mapa de férias'!$J$13))),"F",""))</f>
        <v/>
      </c>
      <c r="L264" s="44">
        <f>IF(OR($B264="",L$259=""),"",IF(AND(NETWORKDAYS(L$259,L$259,'Feriados'!$F$7:$F$22)=1,OR(AND(L$259&gt;='Mapa de férias'!$E$13,L$259&lt;='Mapa de férias'!$F$13),AND(L$259&gt;='Mapa de férias'!$G$13,L$259&lt;='Mapa de férias'!$H$13),AND(L$259&gt;='Mapa de férias'!$I$13,L$259&lt;='Mapa de férias'!$J$13))),"F",""))</f>
        <v/>
      </c>
      <c r="M264" s="44">
        <f>IF(OR($B264="",M$259=""),"",IF(AND(NETWORKDAYS(M$259,M$259,'Feriados'!$F$7:$F$22)=1,OR(AND(M$259&gt;='Mapa de férias'!$E$13,M$259&lt;='Mapa de férias'!$F$13),AND(M$259&gt;='Mapa de férias'!$G$13,M$259&lt;='Mapa de férias'!$H$13),AND(M$259&gt;='Mapa de férias'!$I$13,M$259&lt;='Mapa de férias'!$J$13))),"F",""))</f>
        <v/>
      </c>
      <c r="N264" s="44">
        <f>IF(OR($B264="",N$259=""),"",IF(AND(NETWORKDAYS(N$259,N$259,'Feriados'!$F$7:$F$22)=1,OR(AND(N$259&gt;='Mapa de férias'!$E$13,N$259&lt;='Mapa de férias'!$F$13),AND(N$259&gt;='Mapa de férias'!$G$13,N$259&lt;='Mapa de férias'!$H$13),AND(N$259&gt;='Mapa de férias'!$I$13,N$259&lt;='Mapa de férias'!$J$13))),"F",""))</f>
        <v/>
      </c>
      <c r="O264" s="44">
        <f>IF(OR($B264="",O$259=""),"",IF(AND(NETWORKDAYS(O$259,O$259,'Feriados'!$F$7:$F$22)=1,OR(AND(O$259&gt;='Mapa de férias'!$E$13,O$259&lt;='Mapa de férias'!$F$13),AND(O$259&gt;='Mapa de férias'!$G$13,O$259&lt;='Mapa de férias'!$H$13),AND(O$259&gt;='Mapa de férias'!$I$13,O$259&lt;='Mapa de férias'!$J$13))),"F",""))</f>
        <v/>
      </c>
      <c r="P264" s="44">
        <f>IF(OR($B264="",P$259=""),"",IF(AND(NETWORKDAYS(P$259,P$259,'Feriados'!$F$7:$F$22)=1,OR(AND(P$259&gt;='Mapa de férias'!$E$13,P$259&lt;='Mapa de férias'!$F$13),AND(P$259&gt;='Mapa de férias'!$G$13,P$259&lt;='Mapa de férias'!$H$13),AND(P$259&gt;='Mapa de férias'!$I$13,P$259&lt;='Mapa de férias'!$J$13))),"F",""))</f>
        <v/>
      </c>
      <c r="Q264" s="44">
        <f>IF(OR($B264="",Q$259=""),"",IF(AND(NETWORKDAYS(Q$259,Q$259,'Feriados'!$F$7:$F$22)=1,OR(AND(Q$259&gt;='Mapa de férias'!$E$13,Q$259&lt;='Mapa de férias'!$F$13),AND(Q$259&gt;='Mapa de férias'!$G$13,Q$259&lt;='Mapa de férias'!$H$13),AND(Q$259&gt;='Mapa de férias'!$I$13,Q$259&lt;='Mapa de férias'!$J$13))),"F",""))</f>
        <v/>
      </c>
      <c r="R264" s="44">
        <f>IF(OR($B264="",R$259=""),"",IF(AND(NETWORKDAYS(R$259,R$259,'Feriados'!$F$7:$F$22)=1,OR(AND(R$259&gt;='Mapa de férias'!$E$13,R$259&lt;='Mapa de férias'!$F$13),AND(R$259&gt;='Mapa de férias'!$G$13,R$259&lt;='Mapa de férias'!$H$13),AND(R$259&gt;='Mapa de férias'!$I$13,R$259&lt;='Mapa de férias'!$J$13))),"F",""))</f>
        <v/>
      </c>
      <c r="S264" s="44">
        <f>IF(OR($B264="",S$259=""),"",IF(AND(NETWORKDAYS(S$259,S$259,'Feriados'!$F$7:$F$22)=1,OR(AND(S$259&gt;='Mapa de férias'!$E$13,S$259&lt;='Mapa de férias'!$F$13),AND(S$259&gt;='Mapa de férias'!$G$13,S$259&lt;='Mapa de férias'!$H$13),AND(S$259&gt;='Mapa de férias'!$I$13,S$259&lt;='Mapa de férias'!$J$13))),"F",""))</f>
        <v/>
      </c>
      <c r="T264" s="44">
        <f>IF(OR($B264="",T$259=""),"",IF(AND(NETWORKDAYS(T$259,T$259,'Feriados'!$F$7:$F$22)=1,OR(AND(T$259&gt;='Mapa de férias'!$E$13,T$259&lt;='Mapa de férias'!$F$13),AND(T$259&gt;='Mapa de férias'!$G$13,T$259&lt;='Mapa de férias'!$H$13),AND(T$259&gt;='Mapa de férias'!$I$13,T$259&lt;='Mapa de férias'!$J$13))),"F",""))</f>
        <v/>
      </c>
      <c r="U264" s="44">
        <f>IF(OR($B264="",U$259=""),"",IF(AND(NETWORKDAYS(U$259,U$259,'Feriados'!$F$7:$F$22)=1,OR(AND(U$259&gt;='Mapa de férias'!$E$13,U$259&lt;='Mapa de férias'!$F$13),AND(U$259&gt;='Mapa de férias'!$G$13,U$259&lt;='Mapa de férias'!$H$13),AND(U$259&gt;='Mapa de férias'!$I$13,U$259&lt;='Mapa de férias'!$J$13))),"F",""))</f>
        <v/>
      </c>
      <c r="V264" s="44">
        <f>IF(OR($B264="",V$259=""),"",IF(AND(NETWORKDAYS(V$259,V$259,'Feriados'!$F$7:$F$22)=1,OR(AND(V$259&gt;='Mapa de férias'!$E$13,V$259&lt;='Mapa de férias'!$F$13),AND(V$259&gt;='Mapa de férias'!$G$13,V$259&lt;='Mapa de férias'!$H$13),AND(V$259&gt;='Mapa de férias'!$I$13,V$259&lt;='Mapa de férias'!$J$13))),"F",""))</f>
        <v/>
      </c>
      <c r="W264" s="44">
        <f>IF(OR($B264="",W$259=""),"",IF(AND(NETWORKDAYS(W$259,W$259,'Feriados'!$F$7:$F$22)=1,OR(AND(W$259&gt;='Mapa de férias'!$E$13,W$259&lt;='Mapa de férias'!$F$13),AND(W$259&gt;='Mapa de férias'!$G$13,W$259&lt;='Mapa de férias'!$H$13),AND(W$259&gt;='Mapa de férias'!$I$13,W$259&lt;='Mapa de férias'!$J$13))),"F",""))</f>
        <v/>
      </c>
      <c r="X264" s="44">
        <f>IF(OR($B264="",X$259=""),"",IF(AND(NETWORKDAYS(X$259,X$259,'Feriados'!$F$7:$F$22)=1,OR(AND(X$259&gt;='Mapa de férias'!$E$13,X$259&lt;='Mapa de férias'!$F$13),AND(X$259&gt;='Mapa de férias'!$G$13,X$259&lt;='Mapa de férias'!$H$13),AND(X$259&gt;='Mapa de férias'!$I$13,X$259&lt;='Mapa de férias'!$J$13))),"F",""))</f>
        <v/>
      </c>
      <c r="Y264" s="44">
        <f>IF(OR($B264="",Y$259=""),"",IF(AND(NETWORKDAYS(Y$259,Y$259,'Feriados'!$F$7:$F$22)=1,OR(AND(Y$259&gt;='Mapa de férias'!$E$13,Y$259&lt;='Mapa de férias'!$F$13),AND(Y$259&gt;='Mapa de férias'!$G$13,Y$259&lt;='Mapa de férias'!$H$13),AND(Y$259&gt;='Mapa de férias'!$I$13,Y$259&lt;='Mapa de férias'!$J$13))),"F",""))</f>
        <v/>
      </c>
      <c r="Z264" s="44">
        <f>IF(OR($B264="",Z$259=""),"",IF(AND(NETWORKDAYS(Z$259,Z$259,'Feriados'!$F$7:$F$22)=1,OR(AND(Z$259&gt;='Mapa de férias'!$E$13,Z$259&lt;='Mapa de férias'!$F$13),AND(Z$259&gt;='Mapa de férias'!$G$13,Z$259&lt;='Mapa de férias'!$H$13),AND(Z$259&gt;='Mapa de férias'!$I$13,Z$259&lt;='Mapa de férias'!$J$13))),"F",""))</f>
        <v/>
      </c>
      <c r="AA264" s="44">
        <f>IF(OR($B264="",AA$259=""),"",IF(AND(NETWORKDAYS(AA$259,AA$259,'Feriados'!$F$7:$F$22)=1,OR(AND(AA$259&gt;='Mapa de férias'!$E$13,AA$259&lt;='Mapa de férias'!$F$13),AND(AA$259&gt;='Mapa de férias'!$G$13,AA$259&lt;='Mapa de férias'!$H$13),AND(AA$259&gt;='Mapa de férias'!$I$13,AA$259&lt;='Mapa de férias'!$J$13))),"F",""))</f>
        <v/>
      </c>
      <c r="AB264" s="44">
        <f>IF(OR($B264="",AB$259=""),"",IF(AND(NETWORKDAYS(AB$259,AB$259,'Feriados'!$F$7:$F$22)=1,OR(AND(AB$259&gt;='Mapa de férias'!$E$13,AB$259&lt;='Mapa de férias'!$F$13),AND(AB$259&gt;='Mapa de férias'!$G$13,AB$259&lt;='Mapa de férias'!$H$13),AND(AB$259&gt;='Mapa de férias'!$I$13,AB$259&lt;='Mapa de férias'!$J$13))),"F",""))</f>
        <v/>
      </c>
      <c r="AC264" s="44">
        <f>IF(OR($B264="",AC$259=""),"",IF(AND(NETWORKDAYS(AC$259,AC$259,'Feriados'!$F$7:$F$22)=1,OR(AND(AC$259&gt;='Mapa de férias'!$E$13,AC$259&lt;='Mapa de férias'!$F$13),AND(AC$259&gt;='Mapa de férias'!$G$13,AC$259&lt;='Mapa de férias'!$H$13),AND(AC$259&gt;='Mapa de férias'!$I$13,AC$259&lt;='Mapa de férias'!$J$13))),"F",""))</f>
        <v/>
      </c>
      <c r="AD264" s="44">
        <f>IF(OR($B264="",AD$259=""),"",IF(AND(NETWORKDAYS(AD$259,AD$259,'Feriados'!$F$7:$F$22)=1,OR(AND(AD$259&gt;='Mapa de férias'!$E$13,AD$259&lt;='Mapa de férias'!$F$13),AND(AD$259&gt;='Mapa de férias'!$G$13,AD$259&lt;='Mapa de férias'!$H$13),AND(AD$259&gt;='Mapa de férias'!$I$13,AD$259&lt;='Mapa de férias'!$J$13))),"F",""))</f>
        <v/>
      </c>
      <c r="AE264" s="44">
        <f>IF(OR($B264="",AE$259=""),"",IF(AND(NETWORKDAYS(AE$259,AE$259,'Feriados'!$F$7:$F$22)=1,OR(AND(AE$259&gt;='Mapa de férias'!$E$13,AE$259&lt;='Mapa de férias'!$F$13),AND(AE$259&gt;='Mapa de férias'!$G$13,AE$259&lt;='Mapa de férias'!$H$13),AND(AE$259&gt;='Mapa de férias'!$I$13,AE$259&lt;='Mapa de férias'!$J$13))),"F",""))</f>
        <v/>
      </c>
      <c r="AF264" s="44">
        <f>IF(OR($B264="",AF$259=""),"",IF(AND(NETWORKDAYS(AF$259,AF$259,'Feriados'!$F$7:$F$22)=1,OR(AND(AF$259&gt;='Mapa de férias'!$E$13,AF$259&lt;='Mapa de férias'!$F$13),AND(AF$259&gt;='Mapa de férias'!$G$13,AF$259&lt;='Mapa de férias'!$H$13),AND(AF$259&gt;='Mapa de férias'!$I$13,AF$259&lt;='Mapa de férias'!$J$13))),"F",""))</f>
        <v/>
      </c>
      <c r="AG264" s="44">
        <f>IF(OR($B264="",AG$259=""),"",IF(AND(NETWORKDAYS(AG$259,AG$259,'Feriados'!$F$7:$F$22)=1,OR(AND(AG$259&gt;='Mapa de férias'!$E$13,AG$259&lt;='Mapa de férias'!$F$13),AND(AG$259&gt;='Mapa de férias'!$G$13,AG$259&lt;='Mapa de férias'!$H$13),AND(AG$259&gt;='Mapa de férias'!$I$13,AG$259&lt;='Mapa de férias'!$J$13))),"F",""))</f>
        <v/>
      </c>
      <c r="AH264" s="45">
        <f>IF($B264="","",COUNTIF(C264:AG264,"F"))</f>
        <v/>
      </c>
    </row>
    <row r="265" ht="15" customHeight="1">
      <c r="A265" s="42" t="n">
        <v>5</v>
      </c>
      <c r="B265" s="43">
        <f>IF('Mapa de férias'!$B$14="","",'Mapa de férias'!$B$14)</f>
        <v/>
      </c>
      <c r="C265" s="44">
        <f>IF(OR($B265="",C$259=""),"",IF(AND(NETWORKDAYS(C$259,C$259,'Feriados'!$F$7:$F$22)=1,OR(AND(C$259&gt;='Mapa de férias'!$E$14,C$259&lt;='Mapa de férias'!$F$14),AND(C$259&gt;='Mapa de férias'!$G$14,C$259&lt;='Mapa de férias'!$H$14),AND(C$259&gt;='Mapa de férias'!$I$14,C$259&lt;='Mapa de férias'!$J$14))),"F",""))</f>
        <v/>
      </c>
      <c r="D265" s="44">
        <f>IF(OR($B265="",D$259=""),"",IF(AND(NETWORKDAYS(D$259,D$259,'Feriados'!$F$7:$F$22)=1,OR(AND(D$259&gt;='Mapa de férias'!$E$14,D$259&lt;='Mapa de férias'!$F$14),AND(D$259&gt;='Mapa de férias'!$G$14,D$259&lt;='Mapa de férias'!$H$14),AND(D$259&gt;='Mapa de férias'!$I$14,D$259&lt;='Mapa de férias'!$J$14))),"F",""))</f>
        <v/>
      </c>
      <c r="E265" s="44">
        <f>IF(OR($B265="",E$259=""),"",IF(AND(NETWORKDAYS(E$259,E$259,'Feriados'!$F$7:$F$22)=1,OR(AND(E$259&gt;='Mapa de férias'!$E$14,E$259&lt;='Mapa de férias'!$F$14),AND(E$259&gt;='Mapa de férias'!$G$14,E$259&lt;='Mapa de férias'!$H$14),AND(E$259&gt;='Mapa de férias'!$I$14,E$259&lt;='Mapa de férias'!$J$14))),"F",""))</f>
        <v/>
      </c>
      <c r="F265" s="44">
        <f>IF(OR($B265="",F$259=""),"",IF(AND(NETWORKDAYS(F$259,F$259,'Feriados'!$F$7:$F$22)=1,OR(AND(F$259&gt;='Mapa de férias'!$E$14,F$259&lt;='Mapa de férias'!$F$14),AND(F$259&gt;='Mapa de férias'!$G$14,F$259&lt;='Mapa de férias'!$H$14),AND(F$259&gt;='Mapa de férias'!$I$14,F$259&lt;='Mapa de férias'!$J$14))),"F",""))</f>
        <v/>
      </c>
      <c r="G265" s="44">
        <f>IF(OR($B265="",G$259=""),"",IF(AND(NETWORKDAYS(G$259,G$259,'Feriados'!$F$7:$F$22)=1,OR(AND(G$259&gt;='Mapa de férias'!$E$14,G$259&lt;='Mapa de férias'!$F$14),AND(G$259&gt;='Mapa de férias'!$G$14,G$259&lt;='Mapa de férias'!$H$14),AND(G$259&gt;='Mapa de férias'!$I$14,G$259&lt;='Mapa de férias'!$J$14))),"F",""))</f>
        <v/>
      </c>
      <c r="H265" s="44">
        <f>IF(OR($B265="",H$259=""),"",IF(AND(NETWORKDAYS(H$259,H$259,'Feriados'!$F$7:$F$22)=1,OR(AND(H$259&gt;='Mapa de férias'!$E$14,H$259&lt;='Mapa de férias'!$F$14),AND(H$259&gt;='Mapa de férias'!$G$14,H$259&lt;='Mapa de férias'!$H$14),AND(H$259&gt;='Mapa de férias'!$I$14,H$259&lt;='Mapa de férias'!$J$14))),"F",""))</f>
        <v/>
      </c>
      <c r="I265" s="44">
        <f>IF(OR($B265="",I$259=""),"",IF(AND(NETWORKDAYS(I$259,I$259,'Feriados'!$F$7:$F$22)=1,OR(AND(I$259&gt;='Mapa de férias'!$E$14,I$259&lt;='Mapa de férias'!$F$14),AND(I$259&gt;='Mapa de férias'!$G$14,I$259&lt;='Mapa de férias'!$H$14),AND(I$259&gt;='Mapa de férias'!$I$14,I$259&lt;='Mapa de férias'!$J$14))),"F",""))</f>
        <v/>
      </c>
      <c r="J265" s="44">
        <f>IF(OR($B265="",J$259=""),"",IF(AND(NETWORKDAYS(J$259,J$259,'Feriados'!$F$7:$F$22)=1,OR(AND(J$259&gt;='Mapa de férias'!$E$14,J$259&lt;='Mapa de férias'!$F$14),AND(J$259&gt;='Mapa de férias'!$G$14,J$259&lt;='Mapa de férias'!$H$14),AND(J$259&gt;='Mapa de férias'!$I$14,J$259&lt;='Mapa de férias'!$J$14))),"F",""))</f>
        <v/>
      </c>
      <c r="K265" s="44">
        <f>IF(OR($B265="",K$259=""),"",IF(AND(NETWORKDAYS(K$259,K$259,'Feriados'!$F$7:$F$22)=1,OR(AND(K$259&gt;='Mapa de férias'!$E$14,K$259&lt;='Mapa de férias'!$F$14),AND(K$259&gt;='Mapa de férias'!$G$14,K$259&lt;='Mapa de férias'!$H$14),AND(K$259&gt;='Mapa de férias'!$I$14,K$259&lt;='Mapa de férias'!$J$14))),"F",""))</f>
        <v/>
      </c>
      <c r="L265" s="44">
        <f>IF(OR($B265="",L$259=""),"",IF(AND(NETWORKDAYS(L$259,L$259,'Feriados'!$F$7:$F$22)=1,OR(AND(L$259&gt;='Mapa de férias'!$E$14,L$259&lt;='Mapa de férias'!$F$14),AND(L$259&gt;='Mapa de férias'!$G$14,L$259&lt;='Mapa de férias'!$H$14),AND(L$259&gt;='Mapa de férias'!$I$14,L$259&lt;='Mapa de férias'!$J$14))),"F",""))</f>
        <v/>
      </c>
      <c r="M265" s="44">
        <f>IF(OR($B265="",M$259=""),"",IF(AND(NETWORKDAYS(M$259,M$259,'Feriados'!$F$7:$F$22)=1,OR(AND(M$259&gt;='Mapa de férias'!$E$14,M$259&lt;='Mapa de férias'!$F$14),AND(M$259&gt;='Mapa de férias'!$G$14,M$259&lt;='Mapa de férias'!$H$14),AND(M$259&gt;='Mapa de férias'!$I$14,M$259&lt;='Mapa de férias'!$J$14))),"F",""))</f>
        <v/>
      </c>
      <c r="N265" s="44">
        <f>IF(OR($B265="",N$259=""),"",IF(AND(NETWORKDAYS(N$259,N$259,'Feriados'!$F$7:$F$22)=1,OR(AND(N$259&gt;='Mapa de férias'!$E$14,N$259&lt;='Mapa de férias'!$F$14),AND(N$259&gt;='Mapa de férias'!$G$14,N$259&lt;='Mapa de férias'!$H$14),AND(N$259&gt;='Mapa de férias'!$I$14,N$259&lt;='Mapa de férias'!$J$14))),"F",""))</f>
        <v/>
      </c>
      <c r="O265" s="44">
        <f>IF(OR($B265="",O$259=""),"",IF(AND(NETWORKDAYS(O$259,O$259,'Feriados'!$F$7:$F$22)=1,OR(AND(O$259&gt;='Mapa de férias'!$E$14,O$259&lt;='Mapa de férias'!$F$14),AND(O$259&gt;='Mapa de férias'!$G$14,O$259&lt;='Mapa de férias'!$H$14),AND(O$259&gt;='Mapa de férias'!$I$14,O$259&lt;='Mapa de férias'!$J$14))),"F",""))</f>
        <v/>
      </c>
      <c r="P265" s="44">
        <f>IF(OR($B265="",P$259=""),"",IF(AND(NETWORKDAYS(P$259,P$259,'Feriados'!$F$7:$F$22)=1,OR(AND(P$259&gt;='Mapa de férias'!$E$14,P$259&lt;='Mapa de férias'!$F$14),AND(P$259&gt;='Mapa de férias'!$G$14,P$259&lt;='Mapa de férias'!$H$14),AND(P$259&gt;='Mapa de férias'!$I$14,P$259&lt;='Mapa de férias'!$J$14))),"F",""))</f>
        <v/>
      </c>
      <c r="Q265" s="44">
        <f>IF(OR($B265="",Q$259=""),"",IF(AND(NETWORKDAYS(Q$259,Q$259,'Feriados'!$F$7:$F$22)=1,OR(AND(Q$259&gt;='Mapa de férias'!$E$14,Q$259&lt;='Mapa de férias'!$F$14),AND(Q$259&gt;='Mapa de férias'!$G$14,Q$259&lt;='Mapa de férias'!$H$14),AND(Q$259&gt;='Mapa de férias'!$I$14,Q$259&lt;='Mapa de férias'!$J$14))),"F",""))</f>
        <v/>
      </c>
      <c r="R265" s="44">
        <f>IF(OR($B265="",R$259=""),"",IF(AND(NETWORKDAYS(R$259,R$259,'Feriados'!$F$7:$F$22)=1,OR(AND(R$259&gt;='Mapa de férias'!$E$14,R$259&lt;='Mapa de férias'!$F$14),AND(R$259&gt;='Mapa de férias'!$G$14,R$259&lt;='Mapa de férias'!$H$14),AND(R$259&gt;='Mapa de férias'!$I$14,R$259&lt;='Mapa de férias'!$J$14))),"F",""))</f>
        <v/>
      </c>
      <c r="S265" s="44">
        <f>IF(OR($B265="",S$259=""),"",IF(AND(NETWORKDAYS(S$259,S$259,'Feriados'!$F$7:$F$22)=1,OR(AND(S$259&gt;='Mapa de férias'!$E$14,S$259&lt;='Mapa de férias'!$F$14),AND(S$259&gt;='Mapa de férias'!$G$14,S$259&lt;='Mapa de férias'!$H$14),AND(S$259&gt;='Mapa de férias'!$I$14,S$259&lt;='Mapa de férias'!$J$14))),"F",""))</f>
        <v/>
      </c>
      <c r="T265" s="44">
        <f>IF(OR($B265="",T$259=""),"",IF(AND(NETWORKDAYS(T$259,T$259,'Feriados'!$F$7:$F$22)=1,OR(AND(T$259&gt;='Mapa de férias'!$E$14,T$259&lt;='Mapa de férias'!$F$14),AND(T$259&gt;='Mapa de férias'!$G$14,T$259&lt;='Mapa de férias'!$H$14),AND(T$259&gt;='Mapa de férias'!$I$14,T$259&lt;='Mapa de férias'!$J$14))),"F",""))</f>
        <v/>
      </c>
      <c r="U265" s="44">
        <f>IF(OR($B265="",U$259=""),"",IF(AND(NETWORKDAYS(U$259,U$259,'Feriados'!$F$7:$F$22)=1,OR(AND(U$259&gt;='Mapa de férias'!$E$14,U$259&lt;='Mapa de férias'!$F$14),AND(U$259&gt;='Mapa de férias'!$G$14,U$259&lt;='Mapa de férias'!$H$14),AND(U$259&gt;='Mapa de férias'!$I$14,U$259&lt;='Mapa de férias'!$J$14))),"F",""))</f>
        <v/>
      </c>
      <c r="V265" s="44">
        <f>IF(OR($B265="",V$259=""),"",IF(AND(NETWORKDAYS(V$259,V$259,'Feriados'!$F$7:$F$22)=1,OR(AND(V$259&gt;='Mapa de férias'!$E$14,V$259&lt;='Mapa de férias'!$F$14),AND(V$259&gt;='Mapa de férias'!$G$14,V$259&lt;='Mapa de férias'!$H$14),AND(V$259&gt;='Mapa de férias'!$I$14,V$259&lt;='Mapa de férias'!$J$14))),"F",""))</f>
        <v/>
      </c>
      <c r="W265" s="44">
        <f>IF(OR($B265="",W$259=""),"",IF(AND(NETWORKDAYS(W$259,W$259,'Feriados'!$F$7:$F$22)=1,OR(AND(W$259&gt;='Mapa de férias'!$E$14,W$259&lt;='Mapa de férias'!$F$14),AND(W$259&gt;='Mapa de férias'!$G$14,W$259&lt;='Mapa de férias'!$H$14),AND(W$259&gt;='Mapa de férias'!$I$14,W$259&lt;='Mapa de férias'!$J$14))),"F",""))</f>
        <v/>
      </c>
      <c r="X265" s="44">
        <f>IF(OR($B265="",X$259=""),"",IF(AND(NETWORKDAYS(X$259,X$259,'Feriados'!$F$7:$F$22)=1,OR(AND(X$259&gt;='Mapa de férias'!$E$14,X$259&lt;='Mapa de férias'!$F$14),AND(X$259&gt;='Mapa de férias'!$G$14,X$259&lt;='Mapa de férias'!$H$14),AND(X$259&gt;='Mapa de férias'!$I$14,X$259&lt;='Mapa de férias'!$J$14))),"F",""))</f>
        <v/>
      </c>
      <c r="Y265" s="44">
        <f>IF(OR($B265="",Y$259=""),"",IF(AND(NETWORKDAYS(Y$259,Y$259,'Feriados'!$F$7:$F$22)=1,OR(AND(Y$259&gt;='Mapa de férias'!$E$14,Y$259&lt;='Mapa de férias'!$F$14),AND(Y$259&gt;='Mapa de férias'!$G$14,Y$259&lt;='Mapa de férias'!$H$14),AND(Y$259&gt;='Mapa de férias'!$I$14,Y$259&lt;='Mapa de férias'!$J$14))),"F",""))</f>
        <v/>
      </c>
      <c r="Z265" s="44">
        <f>IF(OR($B265="",Z$259=""),"",IF(AND(NETWORKDAYS(Z$259,Z$259,'Feriados'!$F$7:$F$22)=1,OR(AND(Z$259&gt;='Mapa de férias'!$E$14,Z$259&lt;='Mapa de férias'!$F$14),AND(Z$259&gt;='Mapa de férias'!$G$14,Z$259&lt;='Mapa de férias'!$H$14),AND(Z$259&gt;='Mapa de férias'!$I$14,Z$259&lt;='Mapa de férias'!$J$14))),"F",""))</f>
        <v/>
      </c>
      <c r="AA265" s="44">
        <f>IF(OR($B265="",AA$259=""),"",IF(AND(NETWORKDAYS(AA$259,AA$259,'Feriados'!$F$7:$F$22)=1,OR(AND(AA$259&gt;='Mapa de férias'!$E$14,AA$259&lt;='Mapa de férias'!$F$14),AND(AA$259&gt;='Mapa de férias'!$G$14,AA$259&lt;='Mapa de férias'!$H$14),AND(AA$259&gt;='Mapa de férias'!$I$14,AA$259&lt;='Mapa de férias'!$J$14))),"F",""))</f>
        <v/>
      </c>
      <c r="AB265" s="44">
        <f>IF(OR($B265="",AB$259=""),"",IF(AND(NETWORKDAYS(AB$259,AB$259,'Feriados'!$F$7:$F$22)=1,OR(AND(AB$259&gt;='Mapa de férias'!$E$14,AB$259&lt;='Mapa de férias'!$F$14),AND(AB$259&gt;='Mapa de férias'!$G$14,AB$259&lt;='Mapa de férias'!$H$14),AND(AB$259&gt;='Mapa de férias'!$I$14,AB$259&lt;='Mapa de férias'!$J$14))),"F",""))</f>
        <v/>
      </c>
      <c r="AC265" s="44">
        <f>IF(OR($B265="",AC$259=""),"",IF(AND(NETWORKDAYS(AC$259,AC$259,'Feriados'!$F$7:$F$22)=1,OR(AND(AC$259&gt;='Mapa de férias'!$E$14,AC$259&lt;='Mapa de férias'!$F$14),AND(AC$259&gt;='Mapa de férias'!$G$14,AC$259&lt;='Mapa de férias'!$H$14),AND(AC$259&gt;='Mapa de férias'!$I$14,AC$259&lt;='Mapa de férias'!$J$14))),"F",""))</f>
        <v/>
      </c>
      <c r="AD265" s="44">
        <f>IF(OR($B265="",AD$259=""),"",IF(AND(NETWORKDAYS(AD$259,AD$259,'Feriados'!$F$7:$F$22)=1,OR(AND(AD$259&gt;='Mapa de férias'!$E$14,AD$259&lt;='Mapa de férias'!$F$14),AND(AD$259&gt;='Mapa de férias'!$G$14,AD$259&lt;='Mapa de férias'!$H$14),AND(AD$259&gt;='Mapa de férias'!$I$14,AD$259&lt;='Mapa de férias'!$J$14))),"F",""))</f>
        <v/>
      </c>
      <c r="AE265" s="44">
        <f>IF(OR($B265="",AE$259=""),"",IF(AND(NETWORKDAYS(AE$259,AE$259,'Feriados'!$F$7:$F$22)=1,OR(AND(AE$259&gt;='Mapa de férias'!$E$14,AE$259&lt;='Mapa de férias'!$F$14),AND(AE$259&gt;='Mapa de férias'!$G$14,AE$259&lt;='Mapa de férias'!$H$14),AND(AE$259&gt;='Mapa de férias'!$I$14,AE$259&lt;='Mapa de férias'!$J$14))),"F",""))</f>
        <v/>
      </c>
      <c r="AF265" s="44">
        <f>IF(OR($B265="",AF$259=""),"",IF(AND(NETWORKDAYS(AF$259,AF$259,'Feriados'!$F$7:$F$22)=1,OR(AND(AF$259&gt;='Mapa de férias'!$E$14,AF$259&lt;='Mapa de férias'!$F$14),AND(AF$259&gt;='Mapa de férias'!$G$14,AF$259&lt;='Mapa de férias'!$H$14),AND(AF$259&gt;='Mapa de férias'!$I$14,AF$259&lt;='Mapa de férias'!$J$14))),"F",""))</f>
        <v/>
      </c>
      <c r="AG265" s="44">
        <f>IF(OR($B265="",AG$259=""),"",IF(AND(NETWORKDAYS(AG$259,AG$259,'Feriados'!$F$7:$F$22)=1,OR(AND(AG$259&gt;='Mapa de férias'!$E$14,AG$259&lt;='Mapa de férias'!$F$14),AND(AG$259&gt;='Mapa de férias'!$G$14,AG$259&lt;='Mapa de férias'!$H$14),AND(AG$259&gt;='Mapa de férias'!$I$14,AG$259&lt;='Mapa de férias'!$J$14))),"F",""))</f>
        <v/>
      </c>
      <c r="AH265" s="45">
        <f>IF($B265="","",COUNTIF(C265:AG265,"F"))</f>
        <v/>
      </c>
    </row>
    <row r="266" ht="15" customHeight="1">
      <c r="A266" s="42" t="n">
        <v>6</v>
      </c>
      <c r="B266" s="43">
        <f>IF('Mapa de férias'!$B$15="","",'Mapa de férias'!$B$15)</f>
        <v/>
      </c>
      <c r="C266" s="44">
        <f>IF(OR($B266="",C$259=""),"",IF(AND(NETWORKDAYS(C$259,C$259,'Feriados'!$F$7:$F$22)=1,OR(AND(C$259&gt;='Mapa de férias'!$E$15,C$259&lt;='Mapa de férias'!$F$15),AND(C$259&gt;='Mapa de férias'!$G$15,C$259&lt;='Mapa de férias'!$H$15),AND(C$259&gt;='Mapa de férias'!$I$15,C$259&lt;='Mapa de férias'!$J$15))),"F",""))</f>
        <v/>
      </c>
      <c r="D266" s="44">
        <f>IF(OR($B266="",D$259=""),"",IF(AND(NETWORKDAYS(D$259,D$259,'Feriados'!$F$7:$F$22)=1,OR(AND(D$259&gt;='Mapa de férias'!$E$15,D$259&lt;='Mapa de férias'!$F$15),AND(D$259&gt;='Mapa de férias'!$G$15,D$259&lt;='Mapa de férias'!$H$15),AND(D$259&gt;='Mapa de férias'!$I$15,D$259&lt;='Mapa de férias'!$J$15))),"F",""))</f>
        <v/>
      </c>
      <c r="E266" s="44">
        <f>IF(OR($B266="",E$259=""),"",IF(AND(NETWORKDAYS(E$259,E$259,'Feriados'!$F$7:$F$22)=1,OR(AND(E$259&gt;='Mapa de férias'!$E$15,E$259&lt;='Mapa de férias'!$F$15),AND(E$259&gt;='Mapa de férias'!$G$15,E$259&lt;='Mapa de férias'!$H$15),AND(E$259&gt;='Mapa de férias'!$I$15,E$259&lt;='Mapa de férias'!$J$15))),"F",""))</f>
        <v/>
      </c>
      <c r="F266" s="44">
        <f>IF(OR($B266="",F$259=""),"",IF(AND(NETWORKDAYS(F$259,F$259,'Feriados'!$F$7:$F$22)=1,OR(AND(F$259&gt;='Mapa de férias'!$E$15,F$259&lt;='Mapa de férias'!$F$15),AND(F$259&gt;='Mapa de férias'!$G$15,F$259&lt;='Mapa de férias'!$H$15),AND(F$259&gt;='Mapa de férias'!$I$15,F$259&lt;='Mapa de férias'!$J$15))),"F",""))</f>
        <v/>
      </c>
      <c r="G266" s="44">
        <f>IF(OR($B266="",G$259=""),"",IF(AND(NETWORKDAYS(G$259,G$259,'Feriados'!$F$7:$F$22)=1,OR(AND(G$259&gt;='Mapa de férias'!$E$15,G$259&lt;='Mapa de férias'!$F$15),AND(G$259&gt;='Mapa de férias'!$G$15,G$259&lt;='Mapa de férias'!$H$15),AND(G$259&gt;='Mapa de férias'!$I$15,G$259&lt;='Mapa de férias'!$J$15))),"F",""))</f>
        <v/>
      </c>
      <c r="H266" s="44">
        <f>IF(OR($B266="",H$259=""),"",IF(AND(NETWORKDAYS(H$259,H$259,'Feriados'!$F$7:$F$22)=1,OR(AND(H$259&gt;='Mapa de férias'!$E$15,H$259&lt;='Mapa de férias'!$F$15),AND(H$259&gt;='Mapa de férias'!$G$15,H$259&lt;='Mapa de férias'!$H$15),AND(H$259&gt;='Mapa de férias'!$I$15,H$259&lt;='Mapa de férias'!$J$15))),"F",""))</f>
        <v/>
      </c>
      <c r="I266" s="44">
        <f>IF(OR($B266="",I$259=""),"",IF(AND(NETWORKDAYS(I$259,I$259,'Feriados'!$F$7:$F$22)=1,OR(AND(I$259&gt;='Mapa de férias'!$E$15,I$259&lt;='Mapa de férias'!$F$15),AND(I$259&gt;='Mapa de férias'!$G$15,I$259&lt;='Mapa de férias'!$H$15),AND(I$259&gt;='Mapa de férias'!$I$15,I$259&lt;='Mapa de férias'!$J$15))),"F",""))</f>
        <v/>
      </c>
      <c r="J266" s="44">
        <f>IF(OR($B266="",J$259=""),"",IF(AND(NETWORKDAYS(J$259,J$259,'Feriados'!$F$7:$F$22)=1,OR(AND(J$259&gt;='Mapa de férias'!$E$15,J$259&lt;='Mapa de férias'!$F$15),AND(J$259&gt;='Mapa de férias'!$G$15,J$259&lt;='Mapa de férias'!$H$15),AND(J$259&gt;='Mapa de férias'!$I$15,J$259&lt;='Mapa de férias'!$J$15))),"F",""))</f>
        <v/>
      </c>
      <c r="K266" s="44">
        <f>IF(OR($B266="",K$259=""),"",IF(AND(NETWORKDAYS(K$259,K$259,'Feriados'!$F$7:$F$22)=1,OR(AND(K$259&gt;='Mapa de férias'!$E$15,K$259&lt;='Mapa de férias'!$F$15),AND(K$259&gt;='Mapa de férias'!$G$15,K$259&lt;='Mapa de férias'!$H$15),AND(K$259&gt;='Mapa de férias'!$I$15,K$259&lt;='Mapa de férias'!$J$15))),"F",""))</f>
        <v/>
      </c>
      <c r="L266" s="44">
        <f>IF(OR($B266="",L$259=""),"",IF(AND(NETWORKDAYS(L$259,L$259,'Feriados'!$F$7:$F$22)=1,OR(AND(L$259&gt;='Mapa de férias'!$E$15,L$259&lt;='Mapa de férias'!$F$15),AND(L$259&gt;='Mapa de férias'!$G$15,L$259&lt;='Mapa de férias'!$H$15),AND(L$259&gt;='Mapa de férias'!$I$15,L$259&lt;='Mapa de férias'!$J$15))),"F",""))</f>
        <v/>
      </c>
      <c r="M266" s="44">
        <f>IF(OR($B266="",M$259=""),"",IF(AND(NETWORKDAYS(M$259,M$259,'Feriados'!$F$7:$F$22)=1,OR(AND(M$259&gt;='Mapa de férias'!$E$15,M$259&lt;='Mapa de férias'!$F$15),AND(M$259&gt;='Mapa de férias'!$G$15,M$259&lt;='Mapa de férias'!$H$15),AND(M$259&gt;='Mapa de férias'!$I$15,M$259&lt;='Mapa de férias'!$J$15))),"F",""))</f>
        <v/>
      </c>
      <c r="N266" s="44">
        <f>IF(OR($B266="",N$259=""),"",IF(AND(NETWORKDAYS(N$259,N$259,'Feriados'!$F$7:$F$22)=1,OR(AND(N$259&gt;='Mapa de férias'!$E$15,N$259&lt;='Mapa de férias'!$F$15),AND(N$259&gt;='Mapa de férias'!$G$15,N$259&lt;='Mapa de férias'!$H$15),AND(N$259&gt;='Mapa de férias'!$I$15,N$259&lt;='Mapa de férias'!$J$15))),"F",""))</f>
        <v/>
      </c>
      <c r="O266" s="44">
        <f>IF(OR($B266="",O$259=""),"",IF(AND(NETWORKDAYS(O$259,O$259,'Feriados'!$F$7:$F$22)=1,OR(AND(O$259&gt;='Mapa de férias'!$E$15,O$259&lt;='Mapa de férias'!$F$15),AND(O$259&gt;='Mapa de férias'!$G$15,O$259&lt;='Mapa de férias'!$H$15),AND(O$259&gt;='Mapa de férias'!$I$15,O$259&lt;='Mapa de férias'!$J$15))),"F",""))</f>
        <v/>
      </c>
      <c r="P266" s="44">
        <f>IF(OR($B266="",P$259=""),"",IF(AND(NETWORKDAYS(P$259,P$259,'Feriados'!$F$7:$F$22)=1,OR(AND(P$259&gt;='Mapa de férias'!$E$15,P$259&lt;='Mapa de férias'!$F$15),AND(P$259&gt;='Mapa de férias'!$G$15,P$259&lt;='Mapa de férias'!$H$15),AND(P$259&gt;='Mapa de férias'!$I$15,P$259&lt;='Mapa de férias'!$J$15))),"F",""))</f>
        <v/>
      </c>
      <c r="Q266" s="44">
        <f>IF(OR($B266="",Q$259=""),"",IF(AND(NETWORKDAYS(Q$259,Q$259,'Feriados'!$F$7:$F$22)=1,OR(AND(Q$259&gt;='Mapa de férias'!$E$15,Q$259&lt;='Mapa de férias'!$F$15),AND(Q$259&gt;='Mapa de férias'!$G$15,Q$259&lt;='Mapa de férias'!$H$15),AND(Q$259&gt;='Mapa de férias'!$I$15,Q$259&lt;='Mapa de férias'!$J$15))),"F",""))</f>
        <v/>
      </c>
      <c r="R266" s="44">
        <f>IF(OR($B266="",R$259=""),"",IF(AND(NETWORKDAYS(R$259,R$259,'Feriados'!$F$7:$F$22)=1,OR(AND(R$259&gt;='Mapa de férias'!$E$15,R$259&lt;='Mapa de férias'!$F$15),AND(R$259&gt;='Mapa de férias'!$G$15,R$259&lt;='Mapa de férias'!$H$15),AND(R$259&gt;='Mapa de férias'!$I$15,R$259&lt;='Mapa de férias'!$J$15))),"F",""))</f>
        <v/>
      </c>
      <c r="S266" s="44">
        <f>IF(OR($B266="",S$259=""),"",IF(AND(NETWORKDAYS(S$259,S$259,'Feriados'!$F$7:$F$22)=1,OR(AND(S$259&gt;='Mapa de férias'!$E$15,S$259&lt;='Mapa de férias'!$F$15),AND(S$259&gt;='Mapa de férias'!$G$15,S$259&lt;='Mapa de férias'!$H$15),AND(S$259&gt;='Mapa de férias'!$I$15,S$259&lt;='Mapa de férias'!$J$15))),"F",""))</f>
        <v/>
      </c>
      <c r="T266" s="44">
        <f>IF(OR($B266="",T$259=""),"",IF(AND(NETWORKDAYS(T$259,T$259,'Feriados'!$F$7:$F$22)=1,OR(AND(T$259&gt;='Mapa de férias'!$E$15,T$259&lt;='Mapa de férias'!$F$15),AND(T$259&gt;='Mapa de férias'!$G$15,T$259&lt;='Mapa de férias'!$H$15),AND(T$259&gt;='Mapa de férias'!$I$15,T$259&lt;='Mapa de férias'!$J$15))),"F",""))</f>
        <v/>
      </c>
      <c r="U266" s="44">
        <f>IF(OR($B266="",U$259=""),"",IF(AND(NETWORKDAYS(U$259,U$259,'Feriados'!$F$7:$F$22)=1,OR(AND(U$259&gt;='Mapa de férias'!$E$15,U$259&lt;='Mapa de férias'!$F$15),AND(U$259&gt;='Mapa de férias'!$G$15,U$259&lt;='Mapa de férias'!$H$15),AND(U$259&gt;='Mapa de férias'!$I$15,U$259&lt;='Mapa de férias'!$J$15))),"F",""))</f>
        <v/>
      </c>
      <c r="V266" s="44">
        <f>IF(OR($B266="",V$259=""),"",IF(AND(NETWORKDAYS(V$259,V$259,'Feriados'!$F$7:$F$22)=1,OR(AND(V$259&gt;='Mapa de férias'!$E$15,V$259&lt;='Mapa de férias'!$F$15),AND(V$259&gt;='Mapa de férias'!$G$15,V$259&lt;='Mapa de férias'!$H$15),AND(V$259&gt;='Mapa de férias'!$I$15,V$259&lt;='Mapa de férias'!$J$15))),"F",""))</f>
        <v/>
      </c>
      <c r="W266" s="44">
        <f>IF(OR($B266="",W$259=""),"",IF(AND(NETWORKDAYS(W$259,W$259,'Feriados'!$F$7:$F$22)=1,OR(AND(W$259&gt;='Mapa de férias'!$E$15,W$259&lt;='Mapa de férias'!$F$15),AND(W$259&gt;='Mapa de férias'!$G$15,W$259&lt;='Mapa de férias'!$H$15),AND(W$259&gt;='Mapa de férias'!$I$15,W$259&lt;='Mapa de férias'!$J$15))),"F",""))</f>
        <v/>
      </c>
      <c r="X266" s="44">
        <f>IF(OR($B266="",X$259=""),"",IF(AND(NETWORKDAYS(X$259,X$259,'Feriados'!$F$7:$F$22)=1,OR(AND(X$259&gt;='Mapa de férias'!$E$15,X$259&lt;='Mapa de férias'!$F$15),AND(X$259&gt;='Mapa de férias'!$G$15,X$259&lt;='Mapa de férias'!$H$15),AND(X$259&gt;='Mapa de férias'!$I$15,X$259&lt;='Mapa de férias'!$J$15))),"F",""))</f>
        <v/>
      </c>
      <c r="Y266" s="44">
        <f>IF(OR($B266="",Y$259=""),"",IF(AND(NETWORKDAYS(Y$259,Y$259,'Feriados'!$F$7:$F$22)=1,OR(AND(Y$259&gt;='Mapa de férias'!$E$15,Y$259&lt;='Mapa de férias'!$F$15),AND(Y$259&gt;='Mapa de férias'!$G$15,Y$259&lt;='Mapa de férias'!$H$15),AND(Y$259&gt;='Mapa de férias'!$I$15,Y$259&lt;='Mapa de férias'!$J$15))),"F",""))</f>
        <v/>
      </c>
      <c r="Z266" s="44">
        <f>IF(OR($B266="",Z$259=""),"",IF(AND(NETWORKDAYS(Z$259,Z$259,'Feriados'!$F$7:$F$22)=1,OR(AND(Z$259&gt;='Mapa de férias'!$E$15,Z$259&lt;='Mapa de férias'!$F$15),AND(Z$259&gt;='Mapa de férias'!$G$15,Z$259&lt;='Mapa de férias'!$H$15),AND(Z$259&gt;='Mapa de férias'!$I$15,Z$259&lt;='Mapa de férias'!$J$15))),"F",""))</f>
        <v/>
      </c>
      <c r="AA266" s="44">
        <f>IF(OR($B266="",AA$259=""),"",IF(AND(NETWORKDAYS(AA$259,AA$259,'Feriados'!$F$7:$F$22)=1,OR(AND(AA$259&gt;='Mapa de férias'!$E$15,AA$259&lt;='Mapa de férias'!$F$15),AND(AA$259&gt;='Mapa de férias'!$G$15,AA$259&lt;='Mapa de férias'!$H$15),AND(AA$259&gt;='Mapa de férias'!$I$15,AA$259&lt;='Mapa de férias'!$J$15))),"F",""))</f>
        <v/>
      </c>
      <c r="AB266" s="44">
        <f>IF(OR($B266="",AB$259=""),"",IF(AND(NETWORKDAYS(AB$259,AB$259,'Feriados'!$F$7:$F$22)=1,OR(AND(AB$259&gt;='Mapa de férias'!$E$15,AB$259&lt;='Mapa de férias'!$F$15),AND(AB$259&gt;='Mapa de férias'!$G$15,AB$259&lt;='Mapa de férias'!$H$15),AND(AB$259&gt;='Mapa de férias'!$I$15,AB$259&lt;='Mapa de férias'!$J$15))),"F",""))</f>
        <v/>
      </c>
      <c r="AC266" s="44">
        <f>IF(OR($B266="",AC$259=""),"",IF(AND(NETWORKDAYS(AC$259,AC$259,'Feriados'!$F$7:$F$22)=1,OR(AND(AC$259&gt;='Mapa de férias'!$E$15,AC$259&lt;='Mapa de férias'!$F$15),AND(AC$259&gt;='Mapa de férias'!$G$15,AC$259&lt;='Mapa de férias'!$H$15),AND(AC$259&gt;='Mapa de férias'!$I$15,AC$259&lt;='Mapa de férias'!$J$15))),"F",""))</f>
        <v/>
      </c>
      <c r="AD266" s="44">
        <f>IF(OR($B266="",AD$259=""),"",IF(AND(NETWORKDAYS(AD$259,AD$259,'Feriados'!$F$7:$F$22)=1,OR(AND(AD$259&gt;='Mapa de férias'!$E$15,AD$259&lt;='Mapa de férias'!$F$15),AND(AD$259&gt;='Mapa de férias'!$G$15,AD$259&lt;='Mapa de férias'!$H$15),AND(AD$259&gt;='Mapa de férias'!$I$15,AD$259&lt;='Mapa de férias'!$J$15))),"F",""))</f>
        <v/>
      </c>
      <c r="AE266" s="44">
        <f>IF(OR($B266="",AE$259=""),"",IF(AND(NETWORKDAYS(AE$259,AE$259,'Feriados'!$F$7:$F$22)=1,OR(AND(AE$259&gt;='Mapa de férias'!$E$15,AE$259&lt;='Mapa de férias'!$F$15),AND(AE$259&gt;='Mapa de férias'!$G$15,AE$259&lt;='Mapa de férias'!$H$15),AND(AE$259&gt;='Mapa de férias'!$I$15,AE$259&lt;='Mapa de férias'!$J$15))),"F",""))</f>
        <v/>
      </c>
      <c r="AF266" s="44">
        <f>IF(OR($B266="",AF$259=""),"",IF(AND(NETWORKDAYS(AF$259,AF$259,'Feriados'!$F$7:$F$22)=1,OR(AND(AF$259&gt;='Mapa de férias'!$E$15,AF$259&lt;='Mapa de férias'!$F$15),AND(AF$259&gt;='Mapa de férias'!$G$15,AF$259&lt;='Mapa de férias'!$H$15),AND(AF$259&gt;='Mapa de férias'!$I$15,AF$259&lt;='Mapa de férias'!$J$15))),"F",""))</f>
        <v/>
      </c>
      <c r="AG266" s="44">
        <f>IF(OR($B266="",AG$259=""),"",IF(AND(NETWORKDAYS(AG$259,AG$259,'Feriados'!$F$7:$F$22)=1,OR(AND(AG$259&gt;='Mapa de férias'!$E$15,AG$259&lt;='Mapa de férias'!$F$15),AND(AG$259&gt;='Mapa de férias'!$G$15,AG$259&lt;='Mapa de férias'!$H$15),AND(AG$259&gt;='Mapa de férias'!$I$15,AG$259&lt;='Mapa de férias'!$J$15))),"F",""))</f>
        <v/>
      </c>
      <c r="AH266" s="45">
        <f>IF($B266="","",COUNTIF(C266:AG266,"F"))</f>
        <v/>
      </c>
    </row>
    <row r="267" ht="15" customHeight="1">
      <c r="A267" s="42" t="n">
        <v>7</v>
      </c>
      <c r="B267" s="43">
        <f>IF('Mapa de férias'!$B$16="","",'Mapa de férias'!$B$16)</f>
        <v/>
      </c>
      <c r="C267" s="44">
        <f>IF(OR($B267="",C$259=""),"",IF(AND(NETWORKDAYS(C$259,C$259,'Feriados'!$F$7:$F$22)=1,OR(AND(C$259&gt;='Mapa de férias'!$E$16,C$259&lt;='Mapa de férias'!$F$16),AND(C$259&gt;='Mapa de férias'!$G$16,C$259&lt;='Mapa de férias'!$H$16),AND(C$259&gt;='Mapa de férias'!$I$16,C$259&lt;='Mapa de férias'!$J$16))),"F",""))</f>
        <v/>
      </c>
      <c r="D267" s="44">
        <f>IF(OR($B267="",D$259=""),"",IF(AND(NETWORKDAYS(D$259,D$259,'Feriados'!$F$7:$F$22)=1,OR(AND(D$259&gt;='Mapa de férias'!$E$16,D$259&lt;='Mapa de férias'!$F$16),AND(D$259&gt;='Mapa de férias'!$G$16,D$259&lt;='Mapa de férias'!$H$16),AND(D$259&gt;='Mapa de férias'!$I$16,D$259&lt;='Mapa de férias'!$J$16))),"F",""))</f>
        <v/>
      </c>
      <c r="E267" s="44">
        <f>IF(OR($B267="",E$259=""),"",IF(AND(NETWORKDAYS(E$259,E$259,'Feriados'!$F$7:$F$22)=1,OR(AND(E$259&gt;='Mapa de férias'!$E$16,E$259&lt;='Mapa de férias'!$F$16),AND(E$259&gt;='Mapa de férias'!$G$16,E$259&lt;='Mapa de férias'!$H$16),AND(E$259&gt;='Mapa de férias'!$I$16,E$259&lt;='Mapa de férias'!$J$16))),"F",""))</f>
        <v/>
      </c>
      <c r="F267" s="44">
        <f>IF(OR($B267="",F$259=""),"",IF(AND(NETWORKDAYS(F$259,F$259,'Feriados'!$F$7:$F$22)=1,OR(AND(F$259&gt;='Mapa de férias'!$E$16,F$259&lt;='Mapa de férias'!$F$16),AND(F$259&gt;='Mapa de férias'!$G$16,F$259&lt;='Mapa de férias'!$H$16),AND(F$259&gt;='Mapa de férias'!$I$16,F$259&lt;='Mapa de férias'!$J$16))),"F",""))</f>
        <v/>
      </c>
      <c r="G267" s="44">
        <f>IF(OR($B267="",G$259=""),"",IF(AND(NETWORKDAYS(G$259,G$259,'Feriados'!$F$7:$F$22)=1,OR(AND(G$259&gt;='Mapa de férias'!$E$16,G$259&lt;='Mapa de férias'!$F$16),AND(G$259&gt;='Mapa de férias'!$G$16,G$259&lt;='Mapa de férias'!$H$16),AND(G$259&gt;='Mapa de férias'!$I$16,G$259&lt;='Mapa de férias'!$J$16))),"F",""))</f>
        <v/>
      </c>
      <c r="H267" s="44">
        <f>IF(OR($B267="",H$259=""),"",IF(AND(NETWORKDAYS(H$259,H$259,'Feriados'!$F$7:$F$22)=1,OR(AND(H$259&gt;='Mapa de férias'!$E$16,H$259&lt;='Mapa de férias'!$F$16),AND(H$259&gt;='Mapa de férias'!$G$16,H$259&lt;='Mapa de férias'!$H$16),AND(H$259&gt;='Mapa de férias'!$I$16,H$259&lt;='Mapa de férias'!$J$16))),"F",""))</f>
        <v/>
      </c>
      <c r="I267" s="44">
        <f>IF(OR($B267="",I$259=""),"",IF(AND(NETWORKDAYS(I$259,I$259,'Feriados'!$F$7:$F$22)=1,OR(AND(I$259&gt;='Mapa de férias'!$E$16,I$259&lt;='Mapa de férias'!$F$16),AND(I$259&gt;='Mapa de férias'!$G$16,I$259&lt;='Mapa de férias'!$H$16),AND(I$259&gt;='Mapa de férias'!$I$16,I$259&lt;='Mapa de férias'!$J$16))),"F",""))</f>
        <v/>
      </c>
      <c r="J267" s="44">
        <f>IF(OR($B267="",J$259=""),"",IF(AND(NETWORKDAYS(J$259,J$259,'Feriados'!$F$7:$F$22)=1,OR(AND(J$259&gt;='Mapa de férias'!$E$16,J$259&lt;='Mapa de férias'!$F$16),AND(J$259&gt;='Mapa de férias'!$G$16,J$259&lt;='Mapa de férias'!$H$16),AND(J$259&gt;='Mapa de férias'!$I$16,J$259&lt;='Mapa de férias'!$J$16))),"F",""))</f>
        <v/>
      </c>
      <c r="K267" s="44">
        <f>IF(OR($B267="",K$259=""),"",IF(AND(NETWORKDAYS(K$259,K$259,'Feriados'!$F$7:$F$22)=1,OR(AND(K$259&gt;='Mapa de férias'!$E$16,K$259&lt;='Mapa de férias'!$F$16),AND(K$259&gt;='Mapa de férias'!$G$16,K$259&lt;='Mapa de férias'!$H$16),AND(K$259&gt;='Mapa de férias'!$I$16,K$259&lt;='Mapa de férias'!$J$16))),"F",""))</f>
        <v/>
      </c>
      <c r="L267" s="44">
        <f>IF(OR($B267="",L$259=""),"",IF(AND(NETWORKDAYS(L$259,L$259,'Feriados'!$F$7:$F$22)=1,OR(AND(L$259&gt;='Mapa de férias'!$E$16,L$259&lt;='Mapa de férias'!$F$16),AND(L$259&gt;='Mapa de férias'!$G$16,L$259&lt;='Mapa de férias'!$H$16),AND(L$259&gt;='Mapa de férias'!$I$16,L$259&lt;='Mapa de férias'!$J$16))),"F",""))</f>
        <v/>
      </c>
      <c r="M267" s="44">
        <f>IF(OR($B267="",M$259=""),"",IF(AND(NETWORKDAYS(M$259,M$259,'Feriados'!$F$7:$F$22)=1,OR(AND(M$259&gt;='Mapa de férias'!$E$16,M$259&lt;='Mapa de férias'!$F$16),AND(M$259&gt;='Mapa de férias'!$G$16,M$259&lt;='Mapa de férias'!$H$16),AND(M$259&gt;='Mapa de férias'!$I$16,M$259&lt;='Mapa de férias'!$J$16))),"F",""))</f>
        <v/>
      </c>
      <c r="N267" s="44">
        <f>IF(OR($B267="",N$259=""),"",IF(AND(NETWORKDAYS(N$259,N$259,'Feriados'!$F$7:$F$22)=1,OR(AND(N$259&gt;='Mapa de férias'!$E$16,N$259&lt;='Mapa de férias'!$F$16),AND(N$259&gt;='Mapa de férias'!$G$16,N$259&lt;='Mapa de férias'!$H$16),AND(N$259&gt;='Mapa de férias'!$I$16,N$259&lt;='Mapa de férias'!$J$16))),"F",""))</f>
        <v/>
      </c>
      <c r="O267" s="44">
        <f>IF(OR($B267="",O$259=""),"",IF(AND(NETWORKDAYS(O$259,O$259,'Feriados'!$F$7:$F$22)=1,OR(AND(O$259&gt;='Mapa de férias'!$E$16,O$259&lt;='Mapa de férias'!$F$16),AND(O$259&gt;='Mapa de férias'!$G$16,O$259&lt;='Mapa de férias'!$H$16),AND(O$259&gt;='Mapa de férias'!$I$16,O$259&lt;='Mapa de férias'!$J$16))),"F",""))</f>
        <v/>
      </c>
      <c r="P267" s="44">
        <f>IF(OR($B267="",P$259=""),"",IF(AND(NETWORKDAYS(P$259,P$259,'Feriados'!$F$7:$F$22)=1,OR(AND(P$259&gt;='Mapa de férias'!$E$16,P$259&lt;='Mapa de férias'!$F$16),AND(P$259&gt;='Mapa de férias'!$G$16,P$259&lt;='Mapa de férias'!$H$16),AND(P$259&gt;='Mapa de férias'!$I$16,P$259&lt;='Mapa de férias'!$J$16))),"F",""))</f>
        <v/>
      </c>
      <c r="Q267" s="44">
        <f>IF(OR($B267="",Q$259=""),"",IF(AND(NETWORKDAYS(Q$259,Q$259,'Feriados'!$F$7:$F$22)=1,OR(AND(Q$259&gt;='Mapa de férias'!$E$16,Q$259&lt;='Mapa de férias'!$F$16),AND(Q$259&gt;='Mapa de férias'!$G$16,Q$259&lt;='Mapa de férias'!$H$16),AND(Q$259&gt;='Mapa de férias'!$I$16,Q$259&lt;='Mapa de férias'!$J$16))),"F",""))</f>
        <v/>
      </c>
      <c r="R267" s="44">
        <f>IF(OR($B267="",R$259=""),"",IF(AND(NETWORKDAYS(R$259,R$259,'Feriados'!$F$7:$F$22)=1,OR(AND(R$259&gt;='Mapa de férias'!$E$16,R$259&lt;='Mapa de férias'!$F$16),AND(R$259&gt;='Mapa de férias'!$G$16,R$259&lt;='Mapa de férias'!$H$16),AND(R$259&gt;='Mapa de férias'!$I$16,R$259&lt;='Mapa de férias'!$J$16))),"F",""))</f>
        <v/>
      </c>
      <c r="S267" s="44">
        <f>IF(OR($B267="",S$259=""),"",IF(AND(NETWORKDAYS(S$259,S$259,'Feriados'!$F$7:$F$22)=1,OR(AND(S$259&gt;='Mapa de férias'!$E$16,S$259&lt;='Mapa de férias'!$F$16),AND(S$259&gt;='Mapa de férias'!$G$16,S$259&lt;='Mapa de férias'!$H$16),AND(S$259&gt;='Mapa de férias'!$I$16,S$259&lt;='Mapa de férias'!$J$16))),"F",""))</f>
        <v/>
      </c>
      <c r="T267" s="44">
        <f>IF(OR($B267="",T$259=""),"",IF(AND(NETWORKDAYS(T$259,T$259,'Feriados'!$F$7:$F$22)=1,OR(AND(T$259&gt;='Mapa de férias'!$E$16,T$259&lt;='Mapa de férias'!$F$16),AND(T$259&gt;='Mapa de férias'!$G$16,T$259&lt;='Mapa de férias'!$H$16),AND(T$259&gt;='Mapa de férias'!$I$16,T$259&lt;='Mapa de férias'!$J$16))),"F",""))</f>
        <v/>
      </c>
      <c r="U267" s="44">
        <f>IF(OR($B267="",U$259=""),"",IF(AND(NETWORKDAYS(U$259,U$259,'Feriados'!$F$7:$F$22)=1,OR(AND(U$259&gt;='Mapa de férias'!$E$16,U$259&lt;='Mapa de férias'!$F$16),AND(U$259&gt;='Mapa de férias'!$G$16,U$259&lt;='Mapa de férias'!$H$16),AND(U$259&gt;='Mapa de férias'!$I$16,U$259&lt;='Mapa de férias'!$J$16))),"F",""))</f>
        <v/>
      </c>
      <c r="V267" s="44">
        <f>IF(OR($B267="",V$259=""),"",IF(AND(NETWORKDAYS(V$259,V$259,'Feriados'!$F$7:$F$22)=1,OR(AND(V$259&gt;='Mapa de férias'!$E$16,V$259&lt;='Mapa de férias'!$F$16),AND(V$259&gt;='Mapa de férias'!$G$16,V$259&lt;='Mapa de férias'!$H$16),AND(V$259&gt;='Mapa de férias'!$I$16,V$259&lt;='Mapa de férias'!$J$16))),"F",""))</f>
        <v/>
      </c>
      <c r="W267" s="44">
        <f>IF(OR($B267="",W$259=""),"",IF(AND(NETWORKDAYS(W$259,W$259,'Feriados'!$F$7:$F$22)=1,OR(AND(W$259&gt;='Mapa de férias'!$E$16,W$259&lt;='Mapa de férias'!$F$16),AND(W$259&gt;='Mapa de férias'!$G$16,W$259&lt;='Mapa de férias'!$H$16),AND(W$259&gt;='Mapa de férias'!$I$16,W$259&lt;='Mapa de férias'!$J$16))),"F",""))</f>
        <v/>
      </c>
      <c r="X267" s="44">
        <f>IF(OR($B267="",X$259=""),"",IF(AND(NETWORKDAYS(X$259,X$259,'Feriados'!$F$7:$F$22)=1,OR(AND(X$259&gt;='Mapa de férias'!$E$16,X$259&lt;='Mapa de férias'!$F$16),AND(X$259&gt;='Mapa de férias'!$G$16,X$259&lt;='Mapa de férias'!$H$16),AND(X$259&gt;='Mapa de férias'!$I$16,X$259&lt;='Mapa de férias'!$J$16))),"F",""))</f>
        <v/>
      </c>
      <c r="Y267" s="44">
        <f>IF(OR($B267="",Y$259=""),"",IF(AND(NETWORKDAYS(Y$259,Y$259,'Feriados'!$F$7:$F$22)=1,OR(AND(Y$259&gt;='Mapa de férias'!$E$16,Y$259&lt;='Mapa de férias'!$F$16),AND(Y$259&gt;='Mapa de férias'!$G$16,Y$259&lt;='Mapa de férias'!$H$16),AND(Y$259&gt;='Mapa de férias'!$I$16,Y$259&lt;='Mapa de férias'!$J$16))),"F",""))</f>
        <v/>
      </c>
      <c r="Z267" s="44">
        <f>IF(OR($B267="",Z$259=""),"",IF(AND(NETWORKDAYS(Z$259,Z$259,'Feriados'!$F$7:$F$22)=1,OR(AND(Z$259&gt;='Mapa de férias'!$E$16,Z$259&lt;='Mapa de férias'!$F$16),AND(Z$259&gt;='Mapa de férias'!$G$16,Z$259&lt;='Mapa de férias'!$H$16),AND(Z$259&gt;='Mapa de férias'!$I$16,Z$259&lt;='Mapa de férias'!$J$16))),"F",""))</f>
        <v/>
      </c>
      <c r="AA267" s="44">
        <f>IF(OR($B267="",AA$259=""),"",IF(AND(NETWORKDAYS(AA$259,AA$259,'Feriados'!$F$7:$F$22)=1,OR(AND(AA$259&gt;='Mapa de férias'!$E$16,AA$259&lt;='Mapa de férias'!$F$16),AND(AA$259&gt;='Mapa de férias'!$G$16,AA$259&lt;='Mapa de férias'!$H$16),AND(AA$259&gt;='Mapa de férias'!$I$16,AA$259&lt;='Mapa de férias'!$J$16))),"F",""))</f>
        <v/>
      </c>
      <c r="AB267" s="44">
        <f>IF(OR($B267="",AB$259=""),"",IF(AND(NETWORKDAYS(AB$259,AB$259,'Feriados'!$F$7:$F$22)=1,OR(AND(AB$259&gt;='Mapa de férias'!$E$16,AB$259&lt;='Mapa de férias'!$F$16),AND(AB$259&gt;='Mapa de férias'!$G$16,AB$259&lt;='Mapa de férias'!$H$16),AND(AB$259&gt;='Mapa de férias'!$I$16,AB$259&lt;='Mapa de férias'!$J$16))),"F",""))</f>
        <v/>
      </c>
      <c r="AC267" s="44">
        <f>IF(OR($B267="",AC$259=""),"",IF(AND(NETWORKDAYS(AC$259,AC$259,'Feriados'!$F$7:$F$22)=1,OR(AND(AC$259&gt;='Mapa de férias'!$E$16,AC$259&lt;='Mapa de férias'!$F$16),AND(AC$259&gt;='Mapa de férias'!$G$16,AC$259&lt;='Mapa de férias'!$H$16),AND(AC$259&gt;='Mapa de férias'!$I$16,AC$259&lt;='Mapa de férias'!$J$16))),"F",""))</f>
        <v/>
      </c>
      <c r="AD267" s="44">
        <f>IF(OR($B267="",AD$259=""),"",IF(AND(NETWORKDAYS(AD$259,AD$259,'Feriados'!$F$7:$F$22)=1,OR(AND(AD$259&gt;='Mapa de férias'!$E$16,AD$259&lt;='Mapa de férias'!$F$16),AND(AD$259&gt;='Mapa de férias'!$G$16,AD$259&lt;='Mapa de férias'!$H$16),AND(AD$259&gt;='Mapa de férias'!$I$16,AD$259&lt;='Mapa de férias'!$J$16))),"F",""))</f>
        <v/>
      </c>
      <c r="AE267" s="44">
        <f>IF(OR($B267="",AE$259=""),"",IF(AND(NETWORKDAYS(AE$259,AE$259,'Feriados'!$F$7:$F$22)=1,OR(AND(AE$259&gt;='Mapa de férias'!$E$16,AE$259&lt;='Mapa de férias'!$F$16),AND(AE$259&gt;='Mapa de férias'!$G$16,AE$259&lt;='Mapa de férias'!$H$16),AND(AE$259&gt;='Mapa de férias'!$I$16,AE$259&lt;='Mapa de férias'!$J$16))),"F",""))</f>
        <v/>
      </c>
      <c r="AF267" s="44">
        <f>IF(OR($B267="",AF$259=""),"",IF(AND(NETWORKDAYS(AF$259,AF$259,'Feriados'!$F$7:$F$22)=1,OR(AND(AF$259&gt;='Mapa de férias'!$E$16,AF$259&lt;='Mapa de férias'!$F$16),AND(AF$259&gt;='Mapa de férias'!$G$16,AF$259&lt;='Mapa de férias'!$H$16),AND(AF$259&gt;='Mapa de férias'!$I$16,AF$259&lt;='Mapa de férias'!$J$16))),"F",""))</f>
        <v/>
      </c>
      <c r="AG267" s="44">
        <f>IF(OR($B267="",AG$259=""),"",IF(AND(NETWORKDAYS(AG$259,AG$259,'Feriados'!$F$7:$F$22)=1,OR(AND(AG$259&gt;='Mapa de férias'!$E$16,AG$259&lt;='Mapa de férias'!$F$16),AND(AG$259&gt;='Mapa de férias'!$G$16,AG$259&lt;='Mapa de férias'!$H$16),AND(AG$259&gt;='Mapa de férias'!$I$16,AG$259&lt;='Mapa de férias'!$J$16))),"F",""))</f>
        <v/>
      </c>
      <c r="AH267" s="45">
        <f>IF($B267="","",COUNTIF(C267:AG267,"F"))</f>
        <v/>
      </c>
    </row>
    <row r="268" ht="15" customHeight="1">
      <c r="A268" s="42" t="n">
        <v>8</v>
      </c>
      <c r="B268" s="43">
        <f>IF('Mapa de férias'!$B$17="","",'Mapa de férias'!$B$17)</f>
        <v/>
      </c>
      <c r="C268" s="44">
        <f>IF(OR($B268="",C$259=""),"",IF(AND(NETWORKDAYS(C$259,C$259,'Feriados'!$F$7:$F$22)=1,OR(AND(C$259&gt;='Mapa de férias'!$E$17,C$259&lt;='Mapa de férias'!$F$17),AND(C$259&gt;='Mapa de férias'!$G$17,C$259&lt;='Mapa de férias'!$H$17),AND(C$259&gt;='Mapa de férias'!$I$17,C$259&lt;='Mapa de férias'!$J$17))),"F",""))</f>
        <v/>
      </c>
      <c r="D268" s="44">
        <f>IF(OR($B268="",D$259=""),"",IF(AND(NETWORKDAYS(D$259,D$259,'Feriados'!$F$7:$F$22)=1,OR(AND(D$259&gt;='Mapa de férias'!$E$17,D$259&lt;='Mapa de férias'!$F$17),AND(D$259&gt;='Mapa de férias'!$G$17,D$259&lt;='Mapa de férias'!$H$17),AND(D$259&gt;='Mapa de férias'!$I$17,D$259&lt;='Mapa de férias'!$J$17))),"F",""))</f>
        <v/>
      </c>
      <c r="E268" s="44">
        <f>IF(OR($B268="",E$259=""),"",IF(AND(NETWORKDAYS(E$259,E$259,'Feriados'!$F$7:$F$22)=1,OR(AND(E$259&gt;='Mapa de férias'!$E$17,E$259&lt;='Mapa de férias'!$F$17),AND(E$259&gt;='Mapa de férias'!$G$17,E$259&lt;='Mapa de férias'!$H$17),AND(E$259&gt;='Mapa de férias'!$I$17,E$259&lt;='Mapa de férias'!$J$17))),"F",""))</f>
        <v/>
      </c>
      <c r="F268" s="44">
        <f>IF(OR($B268="",F$259=""),"",IF(AND(NETWORKDAYS(F$259,F$259,'Feriados'!$F$7:$F$22)=1,OR(AND(F$259&gt;='Mapa de férias'!$E$17,F$259&lt;='Mapa de férias'!$F$17),AND(F$259&gt;='Mapa de férias'!$G$17,F$259&lt;='Mapa de férias'!$H$17),AND(F$259&gt;='Mapa de férias'!$I$17,F$259&lt;='Mapa de férias'!$J$17))),"F",""))</f>
        <v/>
      </c>
      <c r="G268" s="44">
        <f>IF(OR($B268="",G$259=""),"",IF(AND(NETWORKDAYS(G$259,G$259,'Feriados'!$F$7:$F$22)=1,OR(AND(G$259&gt;='Mapa de férias'!$E$17,G$259&lt;='Mapa de férias'!$F$17),AND(G$259&gt;='Mapa de férias'!$G$17,G$259&lt;='Mapa de férias'!$H$17),AND(G$259&gt;='Mapa de férias'!$I$17,G$259&lt;='Mapa de férias'!$J$17))),"F",""))</f>
        <v/>
      </c>
      <c r="H268" s="44">
        <f>IF(OR($B268="",H$259=""),"",IF(AND(NETWORKDAYS(H$259,H$259,'Feriados'!$F$7:$F$22)=1,OR(AND(H$259&gt;='Mapa de férias'!$E$17,H$259&lt;='Mapa de férias'!$F$17),AND(H$259&gt;='Mapa de férias'!$G$17,H$259&lt;='Mapa de férias'!$H$17),AND(H$259&gt;='Mapa de férias'!$I$17,H$259&lt;='Mapa de férias'!$J$17))),"F",""))</f>
        <v/>
      </c>
      <c r="I268" s="44">
        <f>IF(OR($B268="",I$259=""),"",IF(AND(NETWORKDAYS(I$259,I$259,'Feriados'!$F$7:$F$22)=1,OR(AND(I$259&gt;='Mapa de férias'!$E$17,I$259&lt;='Mapa de férias'!$F$17),AND(I$259&gt;='Mapa de férias'!$G$17,I$259&lt;='Mapa de férias'!$H$17),AND(I$259&gt;='Mapa de férias'!$I$17,I$259&lt;='Mapa de férias'!$J$17))),"F",""))</f>
        <v/>
      </c>
      <c r="J268" s="44">
        <f>IF(OR($B268="",J$259=""),"",IF(AND(NETWORKDAYS(J$259,J$259,'Feriados'!$F$7:$F$22)=1,OR(AND(J$259&gt;='Mapa de férias'!$E$17,J$259&lt;='Mapa de férias'!$F$17),AND(J$259&gt;='Mapa de férias'!$G$17,J$259&lt;='Mapa de férias'!$H$17),AND(J$259&gt;='Mapa de férias'!$I$17,J$259&lt;='Mapa de férias'!$J$17))),"F",""))</f>
        <v/>
      </c>
      <c r="K268" s="44">
        <f>IF(OR($B268="",K$259=""),"",IF(AND(NETWORKDAYS(K$259,K$259,'Feriados'!$F$7:$F$22)=1,OR(AND(K$259&gt;='Mapa de férias'!$E$17,K$259&lt;='Mapa de férias'!$F$17),AND(K$259&gt;='Mapa de férias'!$G$17,K$259&lt;='Mapa de férias'!$H$17),AND(K$259&gt;='Mapa de férias'!$I$17,K$259&lt;='Mapa de férias'!$J$17))),"F",""))</f>
        <v/>
      </c>
      <c r="L268" s="44">
        <f>IF(OR($B268="",L$259=""),"",IF(AND(NETWORKDAYS(L$259,L$259,'Feriados'!$F$7:$F$22)=1,OR(AND(L$259&gt;='Mapa de férias'!$E$17,L$259&lt;='Mapa de férias'!$F$17),AND(L$259&gt;='Mapa de férias'!$G$17,L$259&lt;='Mapa de férias'!$H$17),AND(L$259&gt;='Mapa de férias'!$I$17,L$259&lt;='Mapa de férias'!$J$17))),"F",""))</f>
        <v/>
      </c>
      <c r="M268" s="44">
        <f>IF(OR($B268="",M$259=""),"",IF(AND(NETWORKDAYS(M$259,M$259,'Feriados'!$F$7:$F$22)=1,OR(AND(M$259&gt;='Mapa de férias'!$E$17,M$259&lt;='Mapa de férias'!$F$17),AND(M$259&gt;='Mapa de férias'!$G$17,M$259&lt;='Mapa de férias'!$H$17),AND(M$259&gt;='Mapa de férias'!$I$17,M$259&lt;='Mapa de férias'!$J$17))),"F",""))</f>
        <v/>
      </c>
      <c r="N268" s="44">
        <f>IF(OR($B268="",N$259=""),"",IF(AND(NETWORKDAYS(N$259,N$259,'Feriados'!$F$7:$F$22)=1,OR(AND(N$259&gt;='Mapa de férias'!$E$17,N$259&lt;='Mapa de férias'!$F$17),AND(N$259&gt;='Mapa de férias'!$G$17,N$259&lt;='Mapa de férias'!$H$17),AND(N$259&gt;='Mapa de férias'!$I$17,N$259&lt;='Mapa de férias'!$J$17))),"F",""))</f>
        <v/>
      </c>
      <c r="O268" s="44">
        <f>IF(OR($B268="",O$259=""),"",IF(AND(NETWORKDAYS(O$259,O$259,'Feriados'!$F$7:$F$22)=1,OR(AND(O$259&gt;='Mapa de férias'!$E$17,O$259&lt;='Mapa de férias'!$F$17),AND(O$259&gt;='Mapa de férias'!$G$17,O$259&lt;='Mapa de férias'!$H$17),AND(O$259&gt;='Mapa de férias'!$I$17,O$259&lt;='Mapa de férias'!$J$17))),"F",""))</f>
        <v/>
      </c>
      <c r="P268" s="44">
        <f>IF(OR($B268="",P$259=""),"",IF(AND(NETWORKDAYS(P$259,P$259,'Feriados'!$F$7:$F$22)=1,OR(AND(P$259&gt;='Mapa de férias'!$E$17,P$259&lt;='Mapa de férias'!$F$17),AND(P$259&gt;='Mapa de férias'!$G$17,P$259&lt;='Mapa de férias'!$H$17),AND(P$259&gt;='Mapa de férias'!$I$17,P$259&lt;='Mapa de férias'!$J$17))),"F",""))</f>
        <v/>
      </c>
      <c r="Q268" s="44">
        <f>IF(OR($B268="",Q$259=""),"",IF(AND(NETWORKDAYS(Q$259,Q$259,'Feriados'!$F$7:$F$22)=1,OR(AND(Q$259&gt;='Mapa de férias'!$E$17,Q$259&lt;='Mapa de férias'!$F$17),AND(Q$259&gt;='Mapa de férias'!$G$17,Q$259&lt;='Mapa de férias'!$H$17),AND(Q$259&gt;='Mapa de férias'!$I$17,Q$259&lt;='Mapa de férias'!$J$17))),"F",""))</f>
        <v/>
      </c>
      <c r="R268" s="44">
        <f>IF(OR($B268="",R$259=""),"",IF(AND(NETWORKDAYS(R$259,R$259,'Feriados'!$F$7:$F$22)=1,OR(AND(R$259&gt;='Mapa de férias'!$E$17,R$259&lt;='Mapa de férias'!$F$17),AND(R$259&gt;='Mapa de férias'!$G$17,R$259&lt;='Mapa de férias'!$H$17),AND(R$259&gt;='Mapa de férias'!$I$17,R$259&lt;='Mapa de férias'!$J$17))),"F",""))</f>
        <v/>
      </c>
      <c r="S268" s="44">
        <f>IF(OR($B268="",S$259=""),"",IF(AND(NETWORKDAYS(S$259,S$259,'Feriados'!$F$7:$F$22)=1,OR(AND(S$259&gt;='Mapa de férias'!$E$17,S$259&lt;='Mapa de férias'!$F$17),AND(S$259&gt;='Mapa de férias'!$G$17,S$259&lt;='Mapa de férias'!$H$17),AND(S$259&gt;='Mapa de férias'!$I$17,S$259&lt;='Mapa de férias'!$J$17))),"F",""))</f>
        <v/>
      </c>
      <c r="T268" s="44">
        <f>IF(OR($B268="",T$259=""),"",IF(AND(NETWORKDAYS(T$259,T$259,'Feriados'!$F$7:$F$22)=1,OR(AND(T$259&gt;='Mapa de férias'!$E$17,T$259&lt;='Mapa de férias'!$F$17),AND(T$259&gt;='Mapa de férias'!$G$17,T$259&lt;='Mapa de férias'!$H$17),AND(T$259&gt;='Mapa de férias'!$I$17,T$259&lt;='Mapa de férias'!$J$17))),"F",""))</f>
        <v/>
      </c>
      <c r="U268" s="44">
        <f>IF(OR($B268="",U$259=""),"",IF(AND(NETWORKDAYS(U$259,U$259,'Feriados'!$F$7:$F$22)=1,OR(AND(U$259&gt;='Mapa de férias'!$E$17,U$259&lt;='Mapa de férias'!$F$17),AND(U$259&gt;='Mapa de férias'!$G$17,U$259&lt;='Mapa de férias'!$H$17),AND(U$259&gt;='Mapa de férias'!$I$17,U$259&lt;='Mapa de férias'!$J$17))),"F",""))</f>
        <v/>
      </c>
      <c r="V268" s="44">
        <f>IF(OR($B268="",V$259=""),"",IF(AND(NETWORKDAYS(V$259,V$259,'Feriados'!$F$7:$F$22)=1,OR(AND(V$259&gt;='Mapa de férias'!$E$17,V$259&lt;='Mapa de férias'!$F$17),AND(V$259&gt;='Mapa de férias'!$G$17,V$259&lt;='Mapa de férias'!$H$17),AND(V$259&gt;='Mapa de férias'!$I$17,V$259&lt;='Mapa de férias'!$J$17))),"F",""))</f>
        <v/>
      </c>
      <c r="W268" s="44">
        <f>IF(OR($B268="",W$259=""),"",IF(AND(NETWORKDAYS(W$259,W$259,'Feriados'!$F$7:$F$22)=1,OR(AND(W$259&gt;='Mapa de férias'!$E$17,W$259&lt;='Mapa de férias'!$F$17),AND(W$259&gt;='Mapa de férias'!$G$17,W$259&lt;='Mapa de férias'!$H$17),AND(W$259&gt;='Mapa de férias'!$I$17,W$259&lt;='Mapa de férias'!$J$17))),"F",""))</f>
        <v/>
      </c>
      <c r="X268" s="44">
        <f>IF(OR($B268="",X$259=""),"",IF(AND(NETWORKDAYS(X$259,X$259,'Feriados'!$F$7:$F$22)=1,OR(AND(X$259&gt;='Mapa de férias'!$E$17,X$259&lt;='Mapa de férias'!$F$17),AND(X$259&gt;='Mapa de férias'!$G$17,X$259&lt;='Mapa de férias'!$H$17),AND(X$259&gt;='Mapa de férias'!$I$17,X$259&lt;='Mapa de férias'!$J$17))),"F",""))</f>
        <v/>
      </c>
      <c r="Y268" s="44">
        <f>IF(OR($B268="",Y$259=""),"",IF(AND(NETWORKDAYS(Y$259,Y$259,'Feriados'!$F$7:$F$22)=1,OR(AND(Y$259&gt;='Mapa de férias'!$E$17,Y$259&lt;='Mapa de férias'!$F$17),AND(Y$259&gt;='Mapa de férias'!$G$17,Y$259&lt;='Mapa de férias'!$H$17),AND(Y$259&gt;='Mapa de férias'!$I$17,Y$259&lt;='Mapa de férias'!$J$17))),"F",""))</f>
        <v/>
      </c>
      <c r="Z268" s="44">
        <f>IF(OR($B268="",Z$259=""),"",IF(AND(NETWORKDAYS(Z$259,Z$259,'Feriados'!$F$7:$F$22)=1,OR(AND(Z$259&gt;='Mapa de férias'!$E$17,Z$259&lt;='Mapa de férias'!$F$17),AND(Z$259&gt;='Mapa de férias'!$G$17,Z$259&lt;='Mapa de férias'!$H$17),AND(Z$259&gt;='Mapa de férias'!$I$17,Z$259&lt;='Mapa de férias'!$J$17))),"F",""))</f>
        <v/>
      </c>
      <c r="AA268" s="44">
        <f>IF(OR($B268="",AA$259=""),"",IF(AND(NETWORKDAYS(AA$259,AA$259,'Feriados'!$F$7:$F$22)=1,OR(AND(AA$259&gt;='Mapa de férias'!$E$17,AA$259&lt;='Mapa de férias'!$F$17),AND(AA$259&gt;='Mapa de férias'!$G$17,AA$259&lt;='Mapa de férias'!$H$17),AND(AA$259&gt;='Mapa de férias'!$I$17,AA$259&lt;='Mapa de férias'!$J$17))),"F",""))</f>
        <v/>
      </c>
      <c r="AB268" s="44">
        <f>IF(OR($B268="",AB$259=""),"",IF(AND(NETWORKDAYS(AB$259,AB$259,'Feriados'!$F$7:$F$22)=1,OR(AND(AB$259&gt;='Mapa de férias'!$E$17,AB$259&lt;='Mapa de férias'!$F$17),AND(AB$259&gt;='Mapa de férias'!$G$17,AB$259&lt;='Mapa de férias'!$H$17),AND(AB$259&gt;='Mapa de férias'!$I$17,AB$259&lt;='Mapa de férias'!$J$17))),"F",""))</f>
        <v/>
      </c>
      <c r="AC268" s="44">
        <f>IF(OR($B268="",AC$259=""),"",IF(AND(NETWORKDAYS(AC$259,AC$259,'Feriados'!$F$7:$F$22)=1,OR(AND(AC$259&gt;='Mapa de férias'!$E$17,AC$259&lt;='Mapa de férias'!$F$17),AND(AC$259&gt;='Mapa de férias'!$G$17,AC$259&lt;='Mapa de férias'!$H$17),AND(AC$259&gt;='Mapa de férias'!$I$17,AC$259&lt;='Mapa de férias'!$J$17))),"F",""))</f>
        <v/>
      </c>
      <c r="AD268" s="44">
        <f>IF(OR($B268="",AD$259=""),"",IF(AND(NETWORKDAYS(AD$259,AD$259,'Feriados'!$F$7:$F$22)=1,OR(AND(AD$259&gt;='Mapa de férias'!$E$17,AD$259&lt;='Mapa de férias'!$F$17),AND(AD$259&gt;='Mapa de férias'!$G$17,AD$259&lt;='Mapa de férias'!$H$17),AND(AD$259&gt;='Mapa de férias'!$I$17,AD$259&lt;='Mapa de férias'!$J$17))),"F",""))</f>
        <v/>
      </c>
      <c r="AE268" s="44">
        <f>IF(OR($B268="",AE$259=""),"",IF(AND(NETWORKDAYS(AE$259,AE$259,'Feriados'!$F$7:$F$22)=1,OR(AND(AE$259&gt;='Mapa de férias'!$E$17,AE$259&lt;='Mapa de férias'!$F$17),AND(AE$259&gt;='Mapa de férias'!$G$17,AE$259&lt;='Mapa de férias'!$H$17),AND(AE$259&gt;='Mapa de férias'!$I$17,AE$259&lt;='Mapa de férias'!$J$17))),"F",""))</f>
        <v/>
      </c>
      <c r="AF268" s="44">
        <f>IF(OR($B268="",AF$259=""),"",IF(AND(NETWORKDAYS(AF$259,AF$259,'Feriados'!$F$7:$F$22)=1,OR(AND(AF$259&gt;='Mapa de férias'!$E$17,AF$259&lt;='Mapa de férias'!$F$17),AND(AF$259&gt;='Mapa de férias'!$G$17,AF$259&lt;='Mapa de férias'!$H$17),AND(AF$259&gt;='Mapa de férias'!$I$17,AF$259&lt;='Mapa de férias'!$J$17))),"F",""))</f>
        <v/>
      </c>
      <c r="AG268" s="44">
        <f>IF(OR($B268="",AG$259=""),"",IF(AND(NETWORKDAYS(AG$259,AG$259,'Feriados'!$F$7:$F$22)=1,OR(AND(AG$259&gt;='Mapa de férias'!$E$17,AG$259&lt;='Mapa de férias'!$F$17),AND(AG$259&gt;='Mapa de férias'!$G$17,AG$259&lt;='Mapa de férias'!$H$17),AND(AG$259&gt;='Mapa de férias'!$I$17,AG$259&lt;='Mapa de férias'!$J$17))),"F",""))</f>
        <v/>
      </c>
      <c r="AH268" s="45">
        <f>IF($B268="","",COUNTIF(C268:AG268,"F"))</f>
        <v/>
      </c>
    </row>
    <row r="269" ht="15" customHeight="1">
      <c r="A269" s="42" t="n">
        <v>9</v>
      </c>
      <c r="B269" s="43">
        <f>IF('Mapa de férias'!$B$18="","",'Mapa de férias'!$B$18)</f>
        <v/>
      </c>
      <c r="C269" s="44">
        <f>IF(OR($B269="",C$259=""),"",IF(AND(NETWORKDAYS(C$259,C$259,'Feriados'!$F$7:$F$22)=1,OR(AND(C$259&gt;='Mapa de férias'!$E$18,C$259&lt;='Mapa de férias'!$F$18),AND(C$259&gt;='Mapa de férias'!$G$18,C$259&lt;='Mapa de férias'!$H$18),AND(C$259&gt;='Mapa de férias'!$I$18,C$259&lt;='Mapa de férias'!$J$18))),"F",""))</f>
        <v/>
      </c>
      <c r="D269" s="44">
        <f>IF(OR($B269="",D$259=""),"",IF(AND(NETWORKDAYS(D$259,D$259,'Feriados'!$F$7:$F$22)=1,OR(AND(D$259&gt;='Mapa de férias'!$E$18,D$259&lt;='Mapa de férias'!$F$18),AND(D$259&gt;='Mapa de férias'!$G$18,D$259&lt;='Mapa de férias'!$H$18),AND(D$259&gt;='Mapa de férias'!$I$18,D$259&lt;='Mapa de férias'!$J$18))),"F",""))</f>
        <v/>
      </c>
      <c r="E269" s="44">
        <f>IF(OR($B269="",E$259=""),"",IF(AND(NETWORKDAYS(E$259,E$259,'Feriados'!$F$7:$F$22)=1,OR(AND(E$259&gt;='Mapa de férias'!$E$18,E$259&lt;='Mapa de férias'!$F$18),AND(E$259&gt;='Mapa de férias'!$G$18,E$259&lt;='Mapa de férias'!$H$18),AND(E$259&gt;='Mapa de férias'!$I$18,E$259&lt;='Mapa de férias'!$J$18))),"F",""))</f>
        <v/>
      </c>
      <c r="F269" s="44">
        <f>IF(OR($B269="",F$259=""),"",IF(AND(NETWORKDAYS(F$259,F$259,'Feriados'!$F$7:$F$22)=1,OR(AND(F$259&gt;='Mapa de férias'!$E$18,F$259&lt;='Mapa de férias'!$F$18),AND(F$259&gt;='Mapa de férias'!$G$18,F$259&lt;='Mapa de férias'!$H$18),AND(F$259&gt;='Mapa de férias'!$I$18,F$259&lt;='Mapa de férias'!$J$18))),"F",""))</f>
        <v/>
      </c>
      <c r="G269" s="44">
        <f>IF(OR($B269="",G$259=""),"",IF(AND(NETWORKDAYS(G$259,G$259,'Feriados'!$F$7:$F$22)=1,OR(AND(G$259&gt;='Mapa de férias'!$E$18,G$259&lt;='Mapa de férias'!$F$18),AND(G$259&gt;='Mapa de férias'!$G$18,G$259&lt;='Mapa de férias'!$H$18),AND(G$259&gt;='Mapa de férias'!$I$18,G$259&lt;='Mapa de férias'!$J$18))),"F",""))</f>
        <v/>
      </c>
      <c r="H269" s="44">
        <f>IF(OR($B269="",H$259=""),"",IF(AND(NETWORKDAYS(H$259,H$259,'Feriados'!$F$7:$F$22)=1,OR(AND(H$259&gt;='Mapa de férias'!$E$18,H$259&lt;='Mapa de férias'!$F$18),AND(H$259&gt;='Mapa de férias'!$G$18,H$259&lt;='Mapa de férias'!$H$18),AND(H$259&gt;='Mapa de férias'!$I$18,H$259&lt;='Mapa de férias'!$J$18))),"F",""))</f>
        <v/>
      </c>
      <c r="I269" s="44">
        <f>IF(OR($B269="",I$259=""),"",IF(AND(NETWORKDAYS(I$259,I$259,'Feriados'!$F$7:$F$22)=1,OR(AND(I$259&gt;='Mapa de férias'!$E$18,I$259&lt;='Mapa de férias'!$F$18),AND(I$259&gt;='Mapa de férias'!$G$18,I$259&lt;='Mapa de férias'!$H$18),AND(I$259&gt;='Mapa de férias'!$I$18,I$259&lt;='Mapa de férias'!$J$18))),"F",""))</f>
        <v/>
      </c>
      <c r="J269" s="44">
        <f>IF(OR($B269="",J$259=""),"",IF(AND(NETWORKDAYS(J$259,J$259,'Feriados'!$F$7:$F$22)=1,OR(AND(J$259&gt;='Mapa de férias'!$E$18,J$259&lt;='Mapa de férias'!$F$18),AND(J$259&gt;='Mapa de férias'!$G$18,J$259&lt;='Mapa de férias'!$H$18),AND(J$259&gt;='Mapa de férias'!$I$18,J$259&lt;='Mapa de férias'!$J$18))),"F",""))</f>
        <v/>
      </c>
      <c r="K269" s="44">
        <f>IF(OR($B269="",K$259=""),"",IF(AND(NETWORKDAYS(K$259,K$259,'Feriados'!$F$7:$F$22)=1,OR(AND(K$259&gt;='Mapa de férias'!$E$18,K$259&lt;='Mapa de férias'!$F$18),AND(K$259&gt;='Mapa de férias'!$G$18,K$259&lt;='Mapa de férias'!$H$18),AND(K$259&gt;='Mapa de férias'!$I$18,K$259&lt;='Mapa de férias'!$J$18))),"F",""))</f>
        <v/>
      </c>
      <c r="L269" s="44">
        <f>IF(OR($B269="",L$259=""),"",IF(AND(NETWORKDAYS(L$259,L$259,'Feriados'!$F$7:$F$22)=1,OR(AND(L$259&gt;='Mapa de férias'!$E$18,L$259&lt;='Mapa de férias'!$F$18),AND(L$259&gt;='Mapa de férias'!$G$18,L$259&lt;='Mapa de férias'!$H$18),AND(L$259&gt;='Mapa de férias'!$I$18,L$259&lt;='Mapa de férias'!$J$18))),"F",""))</f>
        <v/>
      </c>
      <c r="M269" s="44">
        <f>IF(OR($B269="",M$259=""),"",IF(AND(NETWORKDAYS(M$259,M$259,'Feriados'!$F$7:$F$22)=1,OR(AND(M$259&gt;='Mapa de férias'!$E$18,M$259&lt;='Mapa de férias'!$F$18),AND(M$259&gt;='Mapa de férias'!$G$18,M$259&lt;='Mapa de férias'!$H$18),AND(M$259&gt;='Mapa de férias'!$I$18,M$259&lt;='Mapa de férias'!$J$18))),"F",""))</f>
        <v/>
      </c>
      <c r="N269" s="44">
        <f>IF(OR($B269="",N$259=""),"",IF(AND(NETWORKDAYS(N$259,N$259,'Feriados'!$F$7:$F$22)=1,OR(AND(N$259&gt;='Mapa de férias'!$E$18,N$259&lt;='Mapa de férias'!$F$18),AND(N$259&gt;='Mapa de férias'!$G$18,N$259&lt;='Mapa de férias'!$H$18),AND(N$259&gt;='Mapa de férias'!$I$18,N$259&lt;='Mapa de férias'!$J$18))),"F",""))</f>
        <v/>
      </c>
      <c r="O269" s="44">
        <f>IF(OR($B269="",O$259=""),"",IF(AND(NETWORKDAYS(O$259,O$259,'Feriados'!$F$7:$F$22)=1,OR(AND(O$259&gt;='Mapa de férias'!$E$18,O$259&lt;='Mapa de férias'!$F$18),AND(O$259&gt;='Mapa de férias'!$G$18,O$259&lt;='Mapa de férias'!$H$18),AND(O$259&gt;='Mapa de férias'!$I$18,O$259&lt;='Mapa de férias'!$J$18))),"F",""))</f>
        <v/>
      </c>
      <c r="P269" s="44">
        <f>IF(OR($B269="",P$259=""),"",IF(AND(NETWORKDAYS(P$259,P$259,'Feriados'!$F$7:$F$22)=1,OR(AND(P$259&gt;='Mapa de férias'!$E$18,P$259&lt;='Mapa de férias'!$F$18),AND(P$259&gt;='Mapa de férias'!$G$18,P$259&lt;='Mapa de férias'!$H$18),AND(P$259&gt;='Mapa de férias'!$I$18,P$259&lt;='Mapa de férias'!$J$18))),"F",""))</f>
        <v/>
      </c>
      <c r="Q269" s="44">
        <f>IF(OR($B269="",Q$259=""),"",IF(AND(NETWORKDAYS(Q$259,Q$259,'Feriados'!$F$7:$F$22)=1,OR(AND(Q$259&gt;='Mapa de férias'!$E$18,Q$259&lt;='Mapa de férias'!$F$18),AND(Q$259&gt;='Mapa de férias'!$G$18,Q$259&lt;='Mapa de férias'!$H$18),AND(Q$259&gt;='Mapa de férias'!$I$18,Q$259&lt;='Mapa de férias'!$J$18))),"F",""))</f>
        <v/>
      </c>
      <c r="R269" s="44">
        <f>IF(OR($B269="",R$259=""),"",IF(AND(NETWORKDAYS(R$259,R$259,'Feriados'!$F$7:$F$22)=1,OR(AND(R$259&gt;='Mapa de férias'!$E$18,R$259&lt;='Mapa de férias'!$F$18),AND(R$259&gt;='Mapa de férias'!$G$18,R$259&lt;='Mapa de férias'!$H$18),AND(R$259&gt;='Mapa de férias'!$I$18,R$259&lt;='Mapa de férias'!$J$18))),"F",""))</f>
        <v/>
      </c>
      <c r="S269" s="44">
        <f>IF(OR($B269="",S$259=""),"",IF(AND(NETWORKDAYS(S$259,S$259,'Feriados'!$F$7:$F$22)=1,OR(AND(S$259&gt;='Mapa de férias'!$E$18,S$259&lt;='Mapa de férias'!$F$18),AND(S$259&gt;='Mapa de férias'!$G$18,S$259&lt;='Mapa de férias'!$H$18),AND(S$259&gt;='Mapa de férias'!$I$18,S$259&lt;='Mapa de férias'!$J$18))),"F",""))</f>
        <v/>
      </c>
      <c r="T269" s="44">
        <f>IF(OR($B269="",T$259=""),"",IF(AND(NETWORKDAYS(T$259,T$259,'Feriados'!$F$7:$F$22)=1,OR(AND(T$259&gt;='Mapa de férias'!$E$18,T$259&lt;='Mapa de férias'!$F$18),AND(T$259&gt;='Mapa de férias'!$G$18,T$259&lt;='Mapa de férias'!$H$18),AND(T$259&gt;='Mapa de férias'!$I$18,T$259&lt;='Mapa de férias'!$J$18))),"F",""))</f>
        <v/>
      </c>
      <c r="U269" s="44">
        <f>IF(OR($B269="",U$259=""),"",IF(AND(NETWORKDAYS(U$259,U$259,'Feriados'!$F$7:$F$22)=1,OR(AND(U$259&gt;='Mapa de férias'!$E$18,U$259&lt;='Mapa de férias'!$F$18),AND(U$259&gt;='Mapa de férias'!$G$18,U$259&lt;='Mapa de férias'!$H$18),AND(U$259&gt;='Mapa de férias'!$I$18,U$259&lt;='Mapa de férias'!$J$18))),"F",""))</f>
        <v/>
      </c>
      <c r="V269" s="44">
        <f>IF(OR($B269="",V$259=""),"",IF(AND(NETWORKDAYS(V$259,V$259,'Feriados'!$F$7:$F$22)=1,OR(AND(V$259&gt;='Mapa de férias'!$E$18,V$259&lt;='Mapa de férias'!$F$18),AND(V$259&gt;='Mapa de férias'!$G$18,V$259&lt;='Mapa de férias'!$H$18),AND(V$259&gt;='Mapa de férias'!$I$18,V$259&lt;='Mapa de férias'!$J$18))),"F",""))</f>
        <v/>
      </c>
      <c r="W269" s="44">
        <f>IF(OR($B269="",W$259=""),"",IF(AND(NETWORKDAYS(W$259,W$259,'Feriados'!$F$7:$F$22)=1,OR(AND(W$259&gt;='Mapa de férias'!$E$18,W$259&lt;='Mapa de férias'!$F$18),AND(W$259&gt;='Mapa de férias'!$G$18,W$259&lt;='Mapa de férias'!$H$18),AND(W$259&gt;='Mapa de férias'!$I$18,W$259&lt;='Mapa de férias'!$J$18))),"F",""))</f>
        <v/>
      </c>
      <c r="X269" s="44">
        <f>IF(OR($B269="",X$259=""),"",IF(AND(NETWORKDAYS(X$259,X$259,'Feriados'!$F$7:$F$22)=1,OR(AND(X$259&gt;='Mapa de férias'!$E$18,X$259&lt;='Mapa de férias'!$F$18),AND(X$259&gt;='Mapa de férias'!$G$18,X$259&lt;='Mapa de férias'!$H$18),AND(X$259&gt;='Mapa de férias'!$I$18,X$259&lt;='Mapa de férias'!$J$18))),"F",""))</f>
        <v/>
      </c>
      <c r="Y269" s="44">
        <f>IF(OR($B269="",Y$259=""),"",IF(AND(NETWORKDAYS(Y$259,Y$259,'Feriados'!$F$7:$F$22)=1,OR(AND(Y$259&gt;='Mapa de férias'!$E$18,Y$259&lt;='Mapa de férias'!$F$18),AND(Y$259&gt;='Mapa de férias'!$G$18,Y$259&lt;='Mapa de férias'!$H$18),AND(Y$259&gt;='Mapa de férias'!$I$18,Y$259&lt;='Mapa de férias'!$J$18))),"F",""))</f>
        <v/>
      </c>
      <c r="Z269" s="44">
        <f>IF(OR($B269="",Z$259=""),"",IF(AND(NETWORKDAYS(Z$259,Z$259,'Feriados'!$F$7:$F$22)=1,OR(AND(Z$259&gt;='Mapa de férias'!$E$18,Z$259&lt;='Mapa de férias'!$F$18),AND(Z$259&gt;='Mapa de férias'!$G$18,Z$259&lt;='Mapa de férias'!$H$18),AND(Z$259&gt;='Mapa de férias'!$I$18,Z$259&lt;='Mapa de férias'!$J$18))),"F",""))</f>
        <v/>
      </c>
      <c r="AA269" s="44">
        <f>IF(OR($B269="",AA$259=""),"",IF(AND(NETWORKDAYS(AA$259,AA$259,'Feriados'!$F$7:$F$22)=1,OR(AND(AA$259&gt;='Mapa de férias'!$E$18,AA$259&lt;='Mapa de férias'!$F$18),AND(AA$259&gt;='Mapa de férias'!$G$18,AA$259&lt;='Mapa de férias'!$H$18),AND(AA$259&gt;='Mapa de férias'!$I$18,AA$259&lt;='Mapa de férias'!$J$18))),"F",""))</f>
        <v/>
      </c>
      <c r="AB269" s="44">
        <f>IF(OR($B269="",AB$259=""),"",IF(AND(NETWORKDAYS(AB$259,AB$259,'Feriados'!$F$7:$F$22)=1,OR(AND(AB$259&gt;='Mapa de férias'!$E$18,AB$259&lt;='Mapa de férias'!$F$18),AND(AB$259&gt;='Mapa de férias'!$G$18,AB$259&lt;='Mapa de férias'!$H$18),AND(AB$259&gt;='Mapa de férias'!$I$18,AB$259&lt;='Mapa de férias'!$J$18))),"F",""))</f>
        <v/>
      </c>
      <c r="AC269" s="44">
        <f>IF(OR($B269="",AC$259=""),"",IF(AND(NETWORKDAYS(AC$259,AC$259,'Feriados'!$F$7:$F$22)=1,OR(AND(AC$259&gt;='Mapa de férias'!$E$18,AC$259&lt;='Mapa de férias'!$F$18),AND(AC$259&gt;='Mapa de férias'!$G$18,AC$259&lt;='Mapa de férias'!$H$18),AND(AC$259&gt;='Mapa de férias'!$I$18,AC$259&lt;='Mapa de férias'!$J$18))),"F",""))</f>
        <v/>
      </c>
      <c r="AD269" s="44">
        <f>IF(OR($B269="",AD$259=""),"",IF(AND(NETWORKDAYS(AD$259,AD$259,'Feriados'!$F$7:$F$22)=1,OR(AND(AD$259&gt;='Mapa de férias'!$E$18,AD$259&lt;='Mapa de férias'!$F$18),AND(AD$259&gt;='Mapa de férias'!$G$18,AD$259&lt;='Mapa de férias'!$H$18),AND(AD$259&gt;='Mapa de férias'!$I$18,AD$259&lt;='Mapa de férias'!$J$18))),"F",""))</f>
        <v/>
      </c>
      <c r="AE269" s="44">
        <f>IF(OR($B269="",AE$259=""),"",IF(AND(NETWORKDAYS(AE$259,AE$259,'Feriados'!$F$7:$F$22)=1,OR(AND(AE$259&gt;='Mapa de férias'!$E$18,AE$259&lt;='Mapa de férias'!$F$18),AND(AE$259&gt;='Mapa de férias'!$G$18,AE$259&lt;='Mapa de férias'!$H$18),AND(AE$259&gt;='Mapa de férias'!$I$18,AE$259&lt;='Mapa de férias'!$J$18))),"F",""))</f>
        <v/>
      </c>
      <c r="AF269" s="44">
        <f>IF(OR($B269="",AF$259=""),"",IF(AND(NETWORKDAYS(AF$259,AF$259,'Feriados'!$F$7:$F$22)=1,OR(AND(AF$259&gt;='Mapa de férias'!$E$18,AF$259&lt;='Mapa de férias'!$F$18),AND(AF$259&gt;='Mapa de férias'!$G$18,AF$259&lt;='Mapa de férias'!$H$18),AND(AF$259&gt;='Mapa de férias'!$I$18,AF$259&lt;='Mapa de férias'!$J$18))),"F",""))</f>
        <v/>
      </c>
      <c r="AG269" s="44">
        <f>IF(OR($B269="",AG$259=""),"",IF(AND(NETWORKDAYS(AG$259,AG$259,'Feriados'!$F$7:$F$22)=1,OR(AND(AG$259&gt;='Mapa de férias'!$E$18,AG$259&lt;='Mapa de férias'!$F$18),AND(AG$259&gt;='Mapa de férias'!$G$18,AG$259&lt;='Mapa de férias'!$H$18),AND(AG$259&gt;='Mapa de férias'!$I$18,AG$259&lt;='Mapa de férias'!$J$18))),"F",""))</f>
        <v/>
      </c>
      <c r="AH269" s="45">
        <f>IF($B269="","",COUNTIF(C269:AG269,"F"))</f>
        <v/>
      </c>
    </row>
    <row r="270" ht="15" customHeight="1">
      <c r="A270" s="42" t="n">
        <v>10</v>
      </c>
      <c r="B270" s="43">
        <f>IF('Mapa de férias'!$B$19="","",'Mapa de férias'!$B$19)</f>
        <v/>
      </c>
      <c r="C270" s="44">
        <f>IF(OR($B270="",C$259=""),"",IF(AND(NETWORKDAYS(C$259,C$259,'Feriados'!$F$7:$F$22)=1,OR(AND(C$259&gt;='Mapa de férias'!$E$19,C$259&lt;='Mapa de férias'!$F$19),AND(C$259&gt;='Mapa de férias'!$G$19,C$259&lt;='Mapa de férias'!$H$19),AND(C$259&gt;='Mapa de férias'!$I$19,C$259&lt;='Mapa de férias'!$J$19))),"F",""))</f>
        <v/>
      </c>
      <c r="D270" s="44">
        <f>IF(OR($B270="",D$259=""),"",IF(AND(NETWORKDAYS(D$259,D$259,'Feriados'!$F$7:$F$22)=1,OR(AND(D$259&gt;='Mapa de férias'!$E$19,D$259&lt;='Mapa de férias'!$F$19),AND(D$259&gt;='Mapa de férias'!$G$19,D$259&lt;='Mapa de férias'!$H$19),AND(D$259&gt;='Mapa de férias'!$I$19,D$259&lt;='Mapa de férias'!$J$19))),"F",""))</f>
        <v/>
      </c>
      <c r="E270" s="44">
        <f>IF(OR($B270="",E$259=""),"",IF(AND(NETWORKDAYS(E$259,E$259,'Feriados'!$F$7:$F$22)=1,OR(AND(E$259&gt;='Mapa de férias'!$E$19,E$259&lt;='Mapa de férias'!$F$19),AND(E$259&gt;='Mapa de férias'!$G$19,E$259&lt;='Mapa de férias'!$H$19),AND(E$259&gt;='Mapa de férias'!$I$19,E$259&lt;='Mapa de férias'!$J$19))),"F",""))</f>
        <v/>
      </c>
      <c r="F270" s="44">
        <f>IF(OR($B270="",F$259=""),"",IF(AND(NETWORKDAYS(F$259,F$259,'Feriados'!$F$7:$F$22)=1,OR(AND(F$259&gt;='Mapa de férias'!$E$19,F$259&lt;='Mapa de férias'!$F$19),AND(F$259&gt;='Mapa de férias'!$G$19,F$259&lt;='Mapa de férias'!$H$19),AND(F$259&gt;='Mapa de férias'!$I$19,F$259&lt;='Mapa de férias'!$J$19))),"F",""))</f>
        <v/>
      </c>
      <c r="G270" s="44">
        <f>IF(OR($B270="",G$259=""),"",IF(AND(NETWORKDAYS(G$259,G$259,'Feriados'!$F$7:$F$22)=1,OR(AND(G$259&gt;='Mapa de férias'!$E$19,G$259&lt;='Mapa de férias'!$F$19),AND(G$259&gt;='Mapa de férias'!$G$19,G$259&lt;='Mapa de férias'!$H$19),AND(G$259&gt;='Mapa de férias'!$I$19,G$259&lt;='Mapa de férias'!$J$19))),"F",""))</f>
        <v/>
      </c>
      <c r="H270" s="44">
        <f>IF(OR($B270="",H$259=""),"",IF(AND(NETWORKDAYS(H$259,H$259,'Feriados'!$F$7:$F$22)=1,OR(AND(H$259&gt;='Mapa de férias'!$E$19,H$259&lt;='Mapa de férias'!$F$19),AND(H$259&gt;='Mapa de férias'!$G$19,H$259&lt;='Mapa de férias'!$H$19),AND(H$259&gt;='Mapa de férias'!$I$19,H$259&lt;='Mapa de férias'!$J$19))),"F",""))</f>
        <v/>
      </c>
      <c r="I270" s="44">
        <f>IF(OR($B270="",I$259=""),"",IF(AND(NETWORKDAYS(I$259,I$259,'Feriados'!$F$7:$F$22)=1,OR(AND(I$259&gt;='Mapa de férias'!$E$19,I$259&lt;='Mapa de férias'!$F$19),AND(I$259&gt;='Mapa de férias'!$G$19,I$259&lt;='Mapa de férias'!$H$19),AND(I$259&gt;='Mapa de férias'!$I$19,I$259&lt;='Mapa de férias'!$J$19))),"F",""))</f>
        <v/>
      </c>
      <c r="J270" s="44">
        <f>IF(OR($B270="",J$259=""),"",IF(AND(NETWORKDAYS(J$259,J$259,'Feriados'!$F$7:$F$22)=1,OR(AND(J$259&gt;='Mapa de férias'!$E$19,J$259&lt;='Mapa de férias'!$F$19),AND(J$259&gt;='Mapa de férias'!$G$19,J$259&lt;='Mapa de férias'!$H$19),AND(J$259&gt;='Mapa de férias'!$I$19,J$259&lt;='Mapa de férias'!$J$19))),"F",""))</f>
        <v/>
      </c>
      <c r="K270" s="44">
        <f>IF(OR($B270="",K$259=""),"",IF(AND(NETWORKDAYS(K$259,K$259,'Feriados'!$F$7:$F$22)=1,OR(AND(K$259&gt;='Mapa de férias'!$E$19,K$259&lt;='Mapa de férias'!$F$19),AND(K$259&gt;='Mapa de férias'!$G$19,K$259&lt;='Mapa de férias'!$H$19),AND(K$259&gt;='Mapa de férias'!$I$19,K$259&lt;='Mapa de férias'!$J$19))),"F",""))</f>
        <v/>
      </c>
      <c r="L270" s="44">
        <f>IF(OR($B270="",L$259=""),"",IF(AND(NETWORKDAYS(L$259,L$259,'Feriados'!$F$7:$F$22)=1,OR(AND(L$259&gt;='Mapa de férias'!$E$19,L$259&lt;='Mapa de férias'!$F$19),AND(L$259&gt;='Mapa de férias'!$G$19,L$259&lt;='Mapa de férias'!$H$19),AND(L$259&gt;='Mapa de férias'!$I$19,L$259&lt;='Mapa de férias'!$J$19))),"F",""))</f>
        <v/>
      </c>
      <c r="M270" s="44">
        <f>IF(OR($B270="",M$259=""),"",IF(AND(NETWORKDAYS(M$259,M$259,'Feriados'!$F$7:$F$22)=1,OR(AND(M$259&gt;='Mapa de férias'!$E$19,M$259&lt;='Mapa de férias'!$F$19),AND(M$259&gt;='Mapa de férias'!$G$19,M$259&lt;='Mapa de férias'!$H$19),AND(M$259&gt;='Mapa de férias'!$I$19,M$259&lt;='Mapa de férias'!$J$19))),"F",""))</f>
        <v/>
      </c>
      <c r="N270" s="44">
        <f>IF(OR($B270="",N$259=""),"",IF(AND(NETWORKDAYS(N$259,N$259,'Feriados'!$F$7:$F$22)=1,OR(AND(N$259&gt;='Mapa de férias'!$E$19,N$259&lt;='Mapa de férias'!$F$19),AND(N$259&gt;='Mapa de férias'!$G$19,N$259&lt;='Mapa de férias'!$H$19),AND(N$259&gt;='Mapa de férias'!$I$19,N$259&lt;='Mapa de férias'!$J$19))),"F",""))</f>
        <v/>
      </c>
      <c r="O270" s="44">
        <f>IF(OR($B270="",O$259=""),"",IF(AND(NETWORKDAYS(O$259,O$259,'Feriados'!$F$7:$F$22)=1,OR(AND(O$259&gt;='Mapa de férias'!$E$19,O$259&lt;='Mapa de férias'!$F$19),AND(O$259&gt;='Mapa de férias'!$G$19,O$259&lt;='Mapa de férias'!$H$19),AND(O$259&gt;='Mapa de férias'!$I$19,O$259&lt;='Mapa de férias'!$J$19))),"F",""))</f>
        <v/>
      </c>
      <c r="P270" s="44">
        <f>IF(OR($B270="",P$259=""),"",IF(AND(NETWORKDAYS(P$259,P$259,'Feriados'!$F$7:$F$22)=1,OR(AND(P$259&gt;='Mapa de férias'!$E$19,P$259&lt;='Mapa de férias'!$F$19),AND(P$259&gt;='Mapa de férias'!$G$19,P$259&lt;='Mapa de férias'!$H$19),AND(P$259&gt;='Mapa de férias'!$I$19,P$259&lt;='Mapa de férias'!$J$19))),"F",""))</f>
        <v/>
      </c>
      <c r="Q270" s="44">
        <f>IF(OR($B270="",Q$259=""),"",IF(AND(NETWORKDAYS(Q$259,Q$259,'Feriados'!$F$7:$F$22)=1,OR(AND(Q$259&gt;='Mapa de férias'!$E$19,Q$259&lt;='Mapa de férias'!$F$19),AND(Q$259&gt;='Mapa de férias'!$G$19,Q$259&lt;='Mapa de férias'!$H$19),AND(Q$259&gt;='Mapa de férias'!$I$19,Q$259&lt;='Mapa de férias'!$J$19))),"F",""))</f>
        <v/>
      </c>
      <c r="R270" s="44">
        <f>IF(OR($B270="",R$259=""),"",IF(AND(NETWORKDAYS(R$259,R$259,'Feriados'!$F$7:$F$22)=1,OR(AND(R$259&gt;='Mapa de férias'!$E$19,R$259&lt;='Mapa de férias'!$F$19),AND(R$259&gt;='Mapa de férias'!$G$19,R$259&lt;='Mapa de férias'!$H$19),AND(R$259&gt;='Mapa de férias'!$I$19,R$259&lt;='Mapa de férias'!$J$19))),"F",""))</f>
        <v/>
      </c>
      <c r="S270" s="44">
        <f>IF(OR($B270="",S$259=""),"",IF(AND(NETWORKDAYS(S$259,S$259,'Feriados'!$F$7:$F$22)=1,OR(AND(S$259&gt;='Mapa de férias'!$E$19,S$259&lt;='Mapa de férias'!$F$19),AND(S$259&gt;='Mapa de férias'!$G$19,S$259&lt;='Mapa de férias'!$H$19),AND(S$259&gt;='Mapa de férias'!$I$19,S$259&lt;='Mapa de férias'!$J$19))),"F",""))</f>
        <v/>
      </c>
      <c r="T270" s="44">
        <f>IF(OR($B270="",T$259=""),"",IF(AND(NETWORKDAYS(T$259,T$259,'Feriados'!$F$7:$F$22)=1,OR(AND(T$259&gt;='Mapa de férias'!$E$19,T$259&lt;='Mapa de férias'!$F$19),AND(T$259&gt;='Mapa de férias'!$G$19,T$259&lt;='Mapa de férias'!$H$19),AND(T$259&gt;='Mapa de férias'!$I$19,T$259&lt;='Mapa de férias'!$J$19))),"F",""))</f>
        <v/>
      </c>
      <c r="U270" s="44">
        <f>IF(OR($B270="",U$259=""),"",IF(AND(NETWORKDAYS(U$259,U$259,'Feriados'!$F$7:$F$22)=1,OR(AND(U$259&gt;='Mapa de férias'!$E$19,U$259&lt;='Mapa de férias'!$F$19),AND(U$259&gt;='Mapa de férias'!$G$19,U$259&lt;='Mapa de férias'!$H$19),AND(U$259&gt;='Mapa de férias'!$I$19,U$259&lt;='Mapa de férias'!$J$19))),"F",""))</f>
        <v/>
      </c>
      <c r="V270" s="44">
        <f>IF(OR($B270="",V$259=""),"",IF(AND(NETWORKDAYS(V$259,V$259,'Feriados'!$F$7:$F$22)=1,OR(AND(V$259&gt;='Mapa de férias'!$E$19,V$259&lt;='Mapa de férias'!$F$19),AND(V$259&gt;='Mapa de férias'!$G$19,V$259&lt;='Mapa de férias'!$H$19),AND(V$259&gt;='Mapa de férias'!$I$19,V$259&lt;='Mapa de férias'!$J$19))),"F",""))</f>
        <v/>
      </c>
      <c r="W270" s="44">
        <f>IF(OR($B270="",W$259=""),"",IF(AND(NETWORKDAYS(W$259,W$259,'Feriados'!$F$7:$F$22)=1,OR(AND(W$259&gt;='Mapa de férias'!$E$19,W$259&lt;='Mapa de férias'!$F$19),AND(W$259&gt;='Mapa de férias'!$G$19,W$259&lt;='Mapa de férias'!$H$19),AND(W$259&gt;='Mapa de férias'!$I$19,W$259&lt;='Mapa de férias'!$J$19))),"F",""))</f>
        <v/>
      </c>
      <c r="X270" s="44">
        <f>IF(OR($B270="",X$259=""),"",IF(AND(NETWORKDAYS(X$259,X$259,'Feriados'!$F$7:$F$22)=1,OR(AND(X$259&gt;='Mapa de férias'!$E$19,X$259&lt;='Mapa de férias'!$F$19),AND(X$259&gt;='Mapa de férias'!$G$19,X$259&lt;='Mapa de férias'!$H$19),AND(X$259&gt;='Mapa de férias'!$I$19,X$259&lt;='Mapa de férias'!$J$19))),"F",""))</f>
        <v/>
      </c>
      <c r="Y270" s="44">
        <f>IF(OR($B270="",Y$259=""),"",IF(AND(NETWORKDAYS(Y$259,Y$259,'Feriados'!$F$7:$F$22)=1,OR(AND(Y$259&gt;='Mapa de férias'!$E$19,Y$259&lt;='Mapa de férias'!$F$19),AND(Y$259&gt;='Mapa de férias'!$G$19,Y$259&lt;='Mapa de férias'!$H$19),AND(Y$259&gt;='Mapa de férias'!$I$19,Y$259&lt;='Mapa de férias'!$J$19))),"F",""))</f>
        <v/>
      </c>
      <c r="Z270" s="44">
        <f>IF(OR($B270="",Z$259=""),"",IF(AND(NETWORKDAYS(Z$259,Z$259,'Feriados'!$F$7:$F$22)=1,OR(AND(Z$259&gt;='Mapa de férias'!$E$19,Z$259&lt;='Mapa de férias'!$F$19),AND(Z$259&gt;='Mapa de férias'!$G$19,Z$259&lt;='Mapa de férias'!$H$19),AND(Z$259&gt;='Mapa de férias'!$I$19,Z$259&lt;='Mapa de férias'!$J$19))),"F",""))</f>
        <v/>
      </c>
      <c r="AA270" s="44">
        <f>IF(OR($B270="",AA$259=""),"",IF(AND(NETWORKDAYS(AA$259,AA$259,'Feriados'!$F$7:$F$22)=1,OR(AND(AA$259&gt;='Mapa de férias'!$E$19,AA$259&lt;='Mapa de férias'!$F$19),AND(AA$259&gt;='Mapa de férias'!$G$19,AA$259&lt;='Mapa de férias'!$H$19),AND(AA$259&gt;='Mapa de férias'!$I$19,AA$259&lt;='Mapa de férias'!$J$19))),"F",""))</f>
        <v/>
      </c>
      <c r="AB270" s="44">
        <f>IF(OR($B270="",AB$259=""),"",IF(AND(NETWORKDAYS(AB$259,AB$259,'Feriados'!$F$7:$F$22)=1,OR(AND(AB$259&gt;='Mapa de férias'!$E$19,AB$259&lt;='Mapa de férias'!$F$19),AND(AB$259&gt;='Mapa de férias'!$G$19,AB$259&lt;='Mapa de férias'!$H$19),AND(AB$259&gt;='Mapa de férias'!$I$19,AB$259&lt;='Mapa de férias'!$J$19))),"F",""))</f>
        <v/>
      </c>
      <c r="AC270" s="44">
        <f>IF(OR($B270="",AC$259=""),"",IF(AND(NETWORKDAYS(AC$259,AC$259,'Feriados'!$F$7:$F$22)=1,OR(AND(AC$259&gt;='Mapa de férias'!$E$19,AC$259&lt;='Mapa de férias'!$F$19),AND(AC$259&gt;='Mapa de férias'!$G$19,AC$259&lt;='Mapa de férias'!$H$19),AND(AC$259&gt;='Mapa de férias'!$I$19,AC$259&lt;='Mapa de férias'!$J$19))),"F",""))</f>
        <v/>
      </c>
      <c r="AD270" s="44">
        <f>IF(OR($B270="",AD$259=""),"",IF(AND(NETWORKDAYS(AD$259,AD$259,'Feriados'!$F$7:$F$22)=1,OR(AND(AD$259&gt;='Mapa de férias'!$E$19,AD$259&lt;='Mapa de férias'!$F$19),AND(AD$259&gt;='Mapa de férias'!$G$19,AD$259&lt;='Mapa de férias'!$H$19),AND(AD$259&gt;='Mapa de férias'!$I$19,AD$259&lt;='Mapa de férias'!$J$19))),"F",""))</f>
        <v/>
      </c>
      <c r="AE270" s="44">
        <f>IF(OR($B270="",AE$259=""),"",IF(AND(NETWORKDAYS(AE$259,AE$259,'Feriados'!$F$7:$F$22)=1,OR(AND(AE$259&gt;='Mapa de férias'!$E$19,AE$259&lt;='Mapa de férias'!$F$19),AND(AE$259&gt;='Mapa de férias'!$G$19,AE$259&lt;='Mapa de férias'!$H$19),AND(AE$259&gt;='Mapa de férias'!$I$19,AE$259&lt;='Mapa de férias'!$J$19))),"F",""))</f>
        <v/>
      </c>
      <c r="AF270" s="44">
        <f>IF(OR($B270="",AF$259=""),"",IF(AND(NETWORKDAYS(AF$259,AF$259,'Feriados'!$F$7:$F$22)=1,OR(AND(AF$259&gt;='Mapa de férias'!$E$19,AF$259&lt;='Mapa de férias'!$F$19),AND(AF$259&gt;='Mapa de férias'!$G$19,AF$259&lt;='Mapa de férias'!$H$19),AND(AF$259&gt;='Mapa de férias'!$I$19,AF$259&lt;='Mapa de férias'!$J$19))),"F",""))</f>
        <v/>
      </c>
      <c r="AG270" s="44">
        <f>IF(OR($B270="",AG$259=""),"",IF(AND(NETWORKDAYS(AG$259,AG$259,'Feriados'!$F$7:$F$22)=1,OR(AND(AG$259&gt;='Mapa de férias'!$E$19,AG$259&lt;='Mapa de férias'!$F$19),AND(AG$259&gt;='Mapa de férias'!$G$19,AG$259&lt;='Mapa de férias'!$H$19),AND(AG$259&gt;='Mapa de férias'!$I$19,AG$259&lt;='Mapa de férias'!$J$19))),"F",""))</f>
        <v/>
      </c>
      <c r="AH270" s="45">
        <f>IF($B270="","",COUNTIF(C270:AG270,"F"))</f>
        <v/>
      </c>
    </row>
    <row r="271" ht="15" customHeight="1">
      <c r="A271" s="42" t="n">
        <v>11</v>
      </c>
      <c r="B271" s="43">
        <f>IF('Mapa de férias'!$B$20="","",'Mapa de férias'!$B$20)</f>
        <v/>
      </c>
      <c r="C271" s="44">
        <f>IF(OR($B271="",C$259=""),"",IF(AND(NETWORKDAYS(C$259,C$259,'Feriados'!$F$7:$F$22)=1,OR(AND(C$259&gt;='Mapa de férias'!$E$20,C$259&lt;='Mapa de férias'!$F$20),AND(C$259&gt;='Mapa de férias'!$G$20,C$259&lt;='Mapa de férias'!$H$20),AND(C$259&gt;='Mapa de férias'!$I$20,C$259&lt;='Mapa de férias'!$J$20))),"F",""))</f>
        <v/>
      </c>
      <c r="D271" s="44">
        <f>IF(OR($B271="",D$259=""),"",IF(AND(NETWORKDAYS(D$259,D$259,'Feriados'!$F$7:$F$22)=1,OR(AND(D$259&gt;='Mapa de férias'!$E$20,D$259&lt;='Mapa de férias'!$F$20),AND(D$259&gt;='Mapa de férias'!$G$20,D$259&lt;='Mapa de férias'!$H$20),AND(D$259&gt;='Mapa de férias'!$I$20,D$259&lt;='Mapa de férias'!$J$20))),"F",""))</f>
        <v/>
      </c>
      <c r="E271" s="44">
        <f>IF(OR($B271="",E$259=""),"",IF(AND(NETWORKDAYS(E$259,E$259,'Feriados'!$F$7:$F$22)=1,OR(AND(E$259&gt;='Mapa de férias'!$E$20,E$259&lt;='Mapa de férias'!$F$20),AND(E$259&gt;='Mapa de férias'!$G$20,E$259&lt;='Mapa de férias'!$H$20),AND(E$259&gt;='Mapa de férias'!$I$20,E$259&lt;='Mapa de férias'!$J$20))),"F",""))</f>
        <v/>
      </c>
      <c r="F271" s="44">
        <f>IF(OR($B271="",F$259=""),"",IF(AND(NETWORKDAYS(F$259,F$259,'Feriados'!$F$7:$F$22)=1,OR(AND(F$259&gt;='Mapa de férias'!$E$20,F$259&lt;='Mapa de férias'!$F$20),AND(F$259&gt;='Mapa de férias'!$G$20,F$259&lt;='Mapa de férias'!$H$20),AND(F$259&gt;='Mapa de férias'!$I$20,F$259&lt;='Mapa de férias'!$J$20))),"F",""))</f>
        <v/>
      </c>
      <c r="G271" s="44">
        <f>IF(OR($B271="",G$259=""),"",IF(AND(NETWORKDAYS(G$259,G$259,'Feriados'!$F$7:$F$22)=1,OR(AND(G$259&gt;='Mapa de férias'!$E$20,G$259&lt;='Mapa de férias'!$F$20),AND(G$259&gt;='Mapa de férias'!$G$20,G$259&lt;='Mapa de férias'!$H$20),AND(G$259&gt;='Mapa de férias'!$I$20,G$259&lt;='Mapa de férias'!$J$20))),"F",""))</f>
        <v/>
      </c>
      <c r="H271" s="44">
        <f>IF(OR($B271="",H$259=""),"",IF(AND(NETWORKDAYS(H$259,H$259,'Feriados'!$F$7:$F$22)=1,OR(AND(H$259&gt;='Mapa de férias'!$E$20,H$259&lt;='Mapa de férias'!$F$20),AND(H$259&gt;='Mapa de férias'!$G$20,H$259&lt;='Mapa de férias'!$H$20),AND(H$259&gt;='Mapa de férias'!$I$20,H$259&lt;='Mapa de férias'!$J$20))),"F",""))</f>
        <v/>
      </c>
      <c r="I271" s="44">
        <f>IF(OR($B271="",I$259=""),"",IF(AND(NETWORKDAYS(I$259,I$259,'Feriados'!$F$7:$F$22)=1,OR(AND(I$259&gt;='Mapa de férias'!$E$20,I$259&lt;='Mapa de férias'!$F$20),AND(I$259&gt;='Mapa de férias'!$G$20,I$259&lt;='Mapa de férias'!$H$20),AND(I$259&gt;='Mapa de férias'!$I$20,I$259&lt;='Mapa de férias'!$J$20))),"F",""))</f>
        <v/>
      </c>
      <c r="J271" s="44">
        <f>IF(OR($B271="",J$259=""),"",IF(AND(NETWORKDAYS(J$259,J$259,'Feriados'!$F$7:$F$22)=1,OR(AND(J$259&gt;='Mapa de férias'!$E$20,J$259&lt;='Mapa de férias'!$F$20),AND(J$259&gt;='Mapa de férias'!$G$20,J$259&lt;='Mapa de férias'!$H$20),AND(J$259&gt;='Mapa de férias'!$I$20,J$259&lt;='Mapa de férias'!$J$20))),"F",""))</f>
        <v/>
      </c>
      <c r="K271" s="44">
        <f>IF(OR($B271="",K$259=""),"",IF(AND(NETWORKDAYS(K$259,K$259,'Feriados'!$F$7:$F$22)=1,OR(AND(K$259&gt;='Mapa de férias'!$E$20,K$259&lt;='Mapa de férias'!$F$20),AND(K$259&gt;='Mapa de férias'!$G$20,K$259&lt;='Mapa de férias'!$H$20),AND(K$259&gt;='Mapa de férias'!$I$20,K$259&lt;='Mapa de férias'!$J$20))),"F",""))</f>
        <v/>
      </c>
      <c r="L271" s="44">
        <f>IF(OR($B271="",L$259=""),"",IF(AND(NETWORKDAYS(L$259,L$259,'Feriados'!$F$7:$F$22)=1,OR(AND(L$259&gt;='Mapa de férias'!$E$20,L$259&lt;='Mapa de férias'!$F$20),AND(L$259&gt;='Mapa de férias'!$G$20,L$259&lt;='Mapa de férias'!$H$20),AND(L$259&gt;='Mapa de férias'!$I$20,L$259&lt;='Mapa de férias'!$J$20))),"F",""))</f>
        <v/>
      </c>
      <c r="M271" s="44">
        <f>IF(OR($B271="",M$259=""),"",IF(AND(NETWORKDAYS(M$259,M$259,'Feriados'!$F$7:$F$22)=1,OR(AND(M$259&gt;='Mapa de férias'!$E$20,M$259&lt;='Mapa de férias'!$F$20),AND(M$259&gt;='Mapa de férias'!$G$20,M$259&lt;='Mapa de férias'!$H$20),AND(M$259&gt;='Mapa de férias'!$I$20,M$259&lt;='Mapa de férias'!$J$20))),"F",""))</f>
        <v/>
      </c>
      <c r="N271" s="44">
        <f>IF(OR($B271="",N$259=""),"",IF(AND(NETWORKDAYS(N$259,N$259,'Feriados'!$F$7:$F$22)=1,OR(AND(N$259&gt;='Mapa de férias'!$E$20,N$259&lt;='Mapa de férias'!$F$20),AND(N$259&gt;='Mapa de férias'!$G$20,N$259&lt;='Mapa de férias'!$H$20),AND(N$259&gt;='Mapa de férias'!$I$20,N$259&lt;='Mapa de férias'!$J$20))),"F",""))</f>
        <v/>
      </c>
      <c r="O271" s="44">
        <f>IF(OR($B271="",O$259=""),"",IF(AND(NETWORKDAYS(O$259,O$259,'Feriados'!$F$7:$F$22)=1,OR(AND(O$259&gt;='Mapa de férias'!$E$20,O$259&lt;='Mapa de férias'!$F$20),AND(O$259&gt;='Mapa de férias'!$G$20,O$259&lt;='Mapa de férias'!$H$20),AND(O$259&gt;='Mapa de férias'!$I$20,O$259&lt;='Mapa de férias'!$J$20))),"F",""))</f>
        <v/>
      </c>
      <c r="P271" s="44">
        <f>IF(OR($B271="",P$259=""),"",IF(AND(NETWORKDAYS(P$259,P$259,'Feriados'!$F$7:$F$22)=1,OR(AND(P$259&gt;='Mapa de férias'!$E$20,P$259&lt;='Mapa de férias'!$F$20),AND(P$259&gt;='Mapa de férias'!$G$20,P$259&lt;='Mapa de férias'!$H$20),AND(P$259&gt;='Mapa de férias'!$I$20,P$259&lt;='Mapa de férias'!$J$20))),"F",""))</f>
        <v/>
      </c>
      <c r="Q271" s="44">
        <f>IF(OR($B271="",Q$259=""),"",IF(AND(NETWORKDAYS(Q$259,Q$259,'Feriados'!$F$7:$F$22)=1,OR(AND(Q$259&gt;='Mapa de férias'!$E$20,Q$259&lt;='Mapa de férias'!$F$20),AND(Q$259&gt;='Mapa de férias'!$G$20,Q$259&lt;='Mapa de férias'!$H$20),AND(Q$259&gt;='Mapa de férias'!$I$20,Q$259&lt;='Mapa de férias'!$J$20))),"F",""))</f>
        <v/>
      </c>
      <c r="R271" s="44">
        <f>IF(OR($B271="",R$259=""),"",IF(AND(NETWORKDAYS(R$259,R$259,'Feriados'!$F$7:$F$22)=1,OR(AND(R$259&gt;='Mapa de férias'!$E$20,R$259&lt;='Mapa de férias'!$F$20),AND(R$259&gt;='Mapa de férias'!$G$20,R$259&lt;='Mapa de férias'!$H$20),AND(R$259&gt;='Mapa de férias'!$I$20,R$259&lt;='Mapa de férias'!$J$20))),"F",""))</f>
        <v/>
      </c>
      <c r="S271" s="44">
        <f>IF(OR($B271="",S$259=""),"",IF(AND(NETWORKDAYS(S$259,S$259,'Feriados'!$F$7:$F$22)=1,OR(AND(S$259&gt;='Mapa de férias'!$E$20,S$259&lt;='Mapa de férias'!$F$20),AND(S$259&gt;='Mapa de férias'!$G$20,S$259&lt;='Mapa de férias'!$H$20),AND(S$259&gt;='Mapa de férias'!$I$20,S$259&lt;='Mapa de férias'!$J$20))),"F",""))</f>
        <v/>
      </c>
      <c r="T271" s="44">
        <f>IF(OR($B271="",T$259=""),"",IF(AND(NETWORKDAYS(T$259,T$259,'Feriados'!$F$7:$F$22)=1,OR(AND(T$259&gt;='Mapa de férias'!$E$20,T$259&lt;='Mapa de férias'!$F$20),AND(T$259&gt;='Mapa de férias'!$G$20,T$259&lt;='Mapa de férias'!$H$20),AND(T$259&gt;='Mapa de férias'!$I$20,T$259&lt;='Mapa de férias'!$J$20))),"F",""))</f>
        <v/>
      </c>
      <c r="U271" s="44">
        <f>IF(OR($B271="",U$259=""),"",IF(AND(NETWORKDAYS(U$259,U$259,'Feriados'!$F$7:$F$22)=1,OR(AND(U$259&gt;='Mapa de férias'!$E$20,U$259&lt;='Mapa de férias'!$F$20),AND(U$259&gt;='Mapa de férias'!$G$20,U$259&lt;='Mapa de férias'!$H$20),AND(U$259&gt;='Mapa de férias'!$I$20,U$259&lt;='Mapa de férias'!$J$20))),"F",""))</f>
        <v/>
      </c>
      <c r="V271" s="44">
        <f>IF(OR($B271="",V$259=""),"",IF(AND(NETWORKDAYS(V$259,V$259,'Feriados'!$F$7:$F$22)=1,OR(AND(V$259&gt;='Mapa de férias'!$E$20,V$259&lt;='Mapa de férias'!$F$20),AND(V$259&gt;='Mapa de férias'!$G$20,V$259&lt;='Mapa de férias'!$H$20),AND(V$259&gt;='Mapa de férias'!$I$20,V$259&lt;='Mapa de férias'!$J$20))),"F",""))</f>
        <v/>
      </c>
      <c r="W271" s="44">
        <f>IF(OR($B271="",W$259=""),"",IF(AND(NETWORKDAYS(W$259,W$259,'Feriados'!$F$7:$F$22)=1,OR(AND(W$259&gt;='Mapa de férias'!$E$20,W$259&lt;='Mapa de férias'!$F$20),AND(W$259&gt;='Mapa de férias'!$G$20,W$259&lt;='Mapa de férias'!$H$20),AND(W$259&gt;='Mapa de férias'!$I$20,W$259&lt;='Mapa de férias'!$J$20))),"F",""))</f>
        <v/>
      </c>
      <c r="X271" s="44">
        <f>IF(OR($B271="",X$259=""),"",IF(AND(NETWORKDAYS(X$259,X$259,'Feriados'!$F$7:$F$22)=1,OR(AND(X$259&gt;='Mapa de férias'!$E$20,X$259&lt;='Mapa de férias'!$F$20),AND(X$259&gt;='Mapa de férias'!$G$20,X$259&lt;='Mapa de férias'!$H$20),AND(X$259&gt;='Mapa de férias'!$I$20,X$259&lt;='Mapa de férias'!$J$20))),"F",""))</f>
        <v/>
      </c>
      <c r="Y271" s="44">
        <f>IF(OR($B271="",Y$259=""),"",IF(AND(NETWORKDAYS(Y$259,Y$259,'Feriados'!$F$7:$F$22)=1,OR(AND(Y$259&gt;='Mapa de férias'!$E$20,Y$259&lt;='Mapa de férias'!$F$20),AND(Y$259&gt;='Mapa de férias'!$G$20,Y$259&lt;='Mapa de férias'!$H$20),AND(Y$259&gt;='Mapa de férias'!$I$20,Y$259&lt;='Mapa de férias'!$J$20))),"F",""))</f>
        <v/>
      </c>
      <c r="Z271" s="44">
        <f>IF(OR($B271="",Z$259=""),"",IF(AND(NETWORKDAYS(Z$259,Z$259,'Feriados'!$F$7:$F$22)=1,OR(AND(Z$259&gt;='Mapa de férias'!$E$20,Z$259&lt;='Mapa de férias'!$F$20),AND(Z$259&gt;='Mapa de férias'!$G$20,Z$259&lt;='Mapa de férias'!$H$20),AND(Z$259&gt;='Mapa de férias'!$I$20,Z$259&lt;='Mapa de férias'!$J$20))),"F",""))</f>
        <v/>
      </c>
      <c r="AA271" s="44">
        <f>IF(OR($B271="",AA$259=""),"",IF(AND(NETWORKDAYS(AA$259,AA$259,'Feriados'!$F$7:$F$22)=1,OR(AND(AA$259&gt;='Mapa de férias'!$E$20,AA$259&lt;='Mapa de férias'!$F$20),AND(AA$259&gt;='Mapa de férias'!$G$20,AA$259&lt;='Mapa de férias'!$H$20),AND(AA$259&gt;='Mapa de férias'!$I$20,AA$259&lt;='Mapa de férias'!$J$20))),"F",""))</f>
        <v/>
      </c>
      <c r="AB271" s="44">
        <f>IF(OR($B271="",AB$259=""),"",IF(AND(NETWORKDAYS(AB$259,AB$259,'Feriados'!$F$7:$F$22)=1,OR(AND(AB$259&gt;='Mapa de férias'!$E$20,AB$259&lt;='Mapa de férias'!$F$20),AND(AB$259&gt;='Mapa de férias'!$G$20,AB$259&lt;='Mapa de férias'!$H$20),AND(AB$259&gt;='Mapa de férias'!$I$20,AB$259&lt;='Mapa de férias'!$J$20))),"F",""))</f>
        <v/>
      </c>
      <c r="AC271" s="44">
        <f>IF(OR($B271="",AC$259=""),"",IF(AND(NETWORKDAYS(AC$259,AC$259,'Feriados'!$F$7:$F$22)=1,OR(AND(AC$259&gt;='Mapa de férias'!$E$20,AC$259&lt;='Mapa de férias'!$F$20),AND(AC$259&gt;='Mapa de férias'!$G$20,AC$259&lt;='Mapa de férias'!$H$20),AND(AC$259&gt;='Mapa de férias'!$I$20,AC$259&lt;='Mapa de férias'!$J$20))),"F",""))</f>
        <v/>
      </c>
      <c r="AD271" s="44">
        <f>IF(OR($B271="",AD$259=""),"",IF(AND(NETWORKDAYS(AD$259,AD$259,'Feriados'!$F$7:$F$22)=1,OR(AND(AD$259&gt;='Mapa de férias'!$E$20,AD$259&lt;='Mapa de férias'!$F$20),AND(AD$259&gt;='Mapa de férias'!$G$20,AD$259&lt;='Mapa de férias'!$H$20),AND(AD$259&gt;='Mapa de férias'!$I$20,AD$259&lt;='Mapa de férias'!$J$20))),"F",""))</f>
        <v/>
      </c>
      <c r="AE271" s="44">
        <f>IF(OR($B271="",AE$259=""),"",IF(AND(NETWORKDAYS(AE$259,AE$259,'Feriados'!$F$7:$F$22)=1,OR(AND(AE$259&gt;='Mapa de férias'!$E$20,AE$259&lt;='Mapa de férias'!$F$20),AND(AE$259&gt;='Mapa de férias'!$G$20,AE$259&lt;='Mapa de férias'!$H$20),AND(AE$259&gt;='Mapa de férias'!$I$20,AE$259&lt;='Mapa de férias'!$J$20))),"F",""))</f>
        <v/>
      </c>
      <c r="AF271" s="44">
        <f>IF(OR($B271="",AF$259=""),"",IF(AND(NETWORKDAYS(AF$259,AF$259,'Feriados'!$F$7:$F$22)=1,OR(AND(AF$259&gt;='Mapa de férias'!$E$20,AF$259&lt;='Mapa de férias'!$F$20),AND(AF$259&gt;='Mapa de férias'!$G$20,AF$259&lt;='Mapa de férias'!$H$20),AND(AF$259&gt;='Mapa de férias'!$I$20,AF$259&lt;='Mapa de férias'!$J$20))),"F",""))</f>
        <v/>
      </c>
      <c r="AG271" s="44">
        <f>IF(OR($B271="",AG$259=""),"",IF(AND(NETWORKDAYS(AG$259,AG$259,'Feriados'!$F$7:$F$22)=1,OR(AND(AG$259&gt;='Mapa de férias'!$E$20,AG$259&lt;='Mapa de férias'!$F$20),AND(AG$259&gt;='Mapa de férias'!$G$20,AG$259&lt;='Mapa de férias'!$H$20),AND(AG$259&gt;='Mapa de férias'!$I$20,AG$259&lt;='Mapa de férias'!$J$20))),"F",""))</f>
        <v/>
      </c>
      <c r="AH271" s="45">
        <f>IF($B271="","",COUNTIF(C271:AG271,"F"))</f>
        <v/>
      </c>
    </row>
    <row r="272" ht="15" customHeight="1">
      <c r="A272" s="42" t="n">
        <v>12</v>
      </c>
      <c r="B272" s="43">
        <f>IF('Mapa de férias'!$B$21="","",'Mapa de férias'!$B$21)</f>
        <v/>
      </c>
      <c r="C272" s="44">
        <f>IF(OR($B272="",C$259=""),"",IF(AND(NETWORKDAYS(C$259,C$259,'Feriados'!$F$7:$F$22)=1,OR(AND(C$259&gt;='Mapa de férias'!$E$21,C$259&lt;='Mapa de férias'!$F$21),AND(C$259&gt;='Mapa de férias'!$G$21,C$259&lt;='Mapa de férias'!$H$21),AND(C$259&gt;='Mapa de férias'!$I$21,C$259&lt;='Mapa de férias'!$J$21))),"F",""))</f>
        <v/>
      </c>
      <c r="D272" s="44">
        <f>IF(OR($B272="",D$259=""),"",IF(AND(NETWORKDAYS(D$259,D$259,'Feriados'!$F$7:$F$22)=1,OR(AND(D$259&gt;='Mapa de férias'!$E$21,D$259&lt;='Mapa de férias'!$F$21),AND(D$259&gt;='Mapa de férias'!$G$21,D$259&lt;='Mapa de férias'!$H$21),AND(D$259&gt;='Mapa de férias'!$I$21,D$259&lt;='Mapa de férias'!$J$21))),"F",""))</f>
        <v/>
      </c>
      <c r="E272" s="44">
        <f>IF(OR($B272="",E$259=""),"",IF(AND(NETWORKDAYS(E$259,E$259,'Feriados'!$F$7:$F$22)=1,OR(AND(E$259&gt;='Mapa de férias'!$E$21,E$259&lt;='Mapa de férias'!$F$21),AND(E$259&gt;='Mapa de férias'!$G$21,E$259&lt;='Mapa de férias'!$H$21),AND(E$259&gt;='Mapa de férias'!$I$21,E$259&lt;='Mapa de férias'!$J$21))),"F",""))</f>
        <v/>
      </c>
      <c r="F272" s="44">
        <f>IF(OR($B272="",F$259=""),"",IF(AND(NETWORKDAYS(F$259,F$259,'Feriados'!$F$7:$F$22)=1,OR(AND(F$259&gt;='Mapa de férias'!$E$21,F$259&lt;='Mapa de férias'!$F$21),AND(F$259&gt;='Mapa de férias'!$G$21,F$259&lt;='Mapa de férias'!$H$21),AND(F$259&gt;='Mapa de férias'!$I$21,F$259&lt;='Mapa de férias'!$J$21))),"F",""))</f>
        <v/>
      </c>
      <c r="G272" s="44">
        <f>IF(OR($B272="",G$259=""),"",IF(AND(NETWORKDAYS(G$259,G$259,'Feriados'!$F$7:$F$22)=1,OR(AND(G$259&gt;='Mapa de férias'!$E$21,G$259&lt;='Mapa de férias'!$F$21),AND(G$259&gt;='Mapa de férias'!$G$21,G$259&lt;='Mapa de férias'!$H$21),AND(G$259&gt;='Mapa de férias'!$I$21,G$259&lt;='Mapa de férias'!$J$21))),"F",""))</f>
        <v/>
      </c>
      <c r="H272" s="44">
        <f>IF(OR($B272="",H$259=""),"",IF(AND(NETWORKDAYS(H$259,H$259,'Feriados'!$F$7:$F$22)=1,OR(AND(H$259&gt;='Mapa de férias'!$E$21,H$259&lt;='Mapa de férias'!$F$21),AND(H$259&gt;='Mapa de férias'!$G$21,H$259&lt;='Mapa de férias'!$H$21),AND(H$259&gt;='Mapa de férias'!$I$21,H$259&lt;='Mapa de férias'!$J$21))),"F",""))</f>
        <v/>
      </c>
      <c r="I272" s="44">
        <f>IF(OR($B272="",I$259=""),"",IF(AND(NETWORKDAYS(I$259,I$259,'Feriados'!$F$7:$F$22)=1,OR(AND(I$259&gt;='Mapa de férias'!$E$21,I$259&lt;='Mapa de férias'!$F$21),AND(I$259&gt;='Mapa de férias'!$G$21,I$259&lt;='Mapa de férias'!$H$21),AND(I$259&gt;='Mapa de férias'!$I$21,I$259&lt;='Mapa de férias'!$J$21))),"F",""))</f>
        <v/>
      </c>
      <c r="J272" s="44">
        <f>IF(OR($B272="",J$259=""),"",IF(AND(NETWORKDAYS(J$259,J$259,'Feriados'!$F$7:$F$22)=1,OR(AND(J$259&gt;='Mapa de férias'!$E$21,J$259&lt;='Mapa de férias'!$F$21),AND(J$259&gt;='Mapa de férias'!$G$21,J$259&lt;='Mapa de férias'!$H$21),AND(J$259&gt;='Mapa de férias'!$I$21,J$259&lt;='Mapa de férias'!$J$21))),"F",""))</f>
        <v/>
      </c>
      <c r="K272" s="44">
        <f>IF(OR($B272="",K$259=""),"",IF(AND(NETWORKDAYS(K$259,K$259,'Feriados'!$F$7:$F$22)=1,OR(AND(K$259&gt;='Mapa de férias'!$E$21,K$259&lt;='Mapa de férias'!$F$21),AND(K$259&gt;='Mapa de férias'!$G$21,K$259&lt;='Mapa de férias'!$H$21),AND(K$259&gt;='Mapa de férias'!$I$21,K$259&lt;='Mapa de férias'!$J$21))),"F",""))</f>
        <v/>
      </c>
      <c r="L272" s="44">
        <f>IF(OR($B272="",L$259=""),"",IF(AND(NETWORKDAYS(L$259,L$259,'Feriados'!$F$7:$F$22)=1,OR(AND(L$259&gt;='Mapa de férias'!$E$21,L$259&lt;='Mapa de férias'!$F$21),AND(L$259&gt;='Mapa de férias'!$G$21,L$259&lt;='Mapa de férias'!$H$21),AND(L$259&gt;='Mapa de férias'!$I$21,L$259&lt;='Mapa de férias'!$J$21))),"F",""))</f>
        <v/>
      </c>
      <c r="M272" s="44">
        <f>IF(OR($B272="",M$259=""),"",IF(AND(NETWORKDAYS(M$259,M$259,'Feriados'!$F$7:$F$22)=1,OR(AND(M$259&gt;='Mapa de férias'!$E$21,M$259&lt;='Mapa de férias'!$F$21),AND(M$259&gt;='Mapa de férias'!$G$21,M$259&lt;='Mapa de férias'!$H$21),AND(M$259&gt;='Mapa de férias'!$I$21,M$259&lt;='Mapa de férias'!$J$21))),"F",""))</f>
        <v/>
      </c>
      <c r="N272" s="44">
        <f>IF(OR($B272="",N$259=""),"",IF(AND(NETWORKDAYS(N$259,N$259,'Feriados'!$F$7:$F$22)=1,OR(AND(N$259&gt;='Mapa de férias'!$E$21,N$259&lt;='Mapa de férias'!$F$21),AND(N$259&gt;='Mapa de férias'!$G$21,N$259&lt;='Mapa de férias'!$H$21),AND(N$259&gt;='Mapa de férias'!$I$21,N$259&lt;='Mapa de férias'!$J$21))),"F",""))</f>
        <v/>
      </c>
      <c r="O272" s="44">
        <f>IF(OR($B272="",O$259=""),"",IF(AND(NETWORKDAYS(O$259,O$259,'Feriados'!$F$7:$F$22)=1,OR(AND(O$259&gt;='Mapa de férias'!$E$21,O$259&lt;='Mapa de férias'!$F$21),AND(O$259&gt;='Mapa de férias'!$G$21,O$259&lt;='Mapa de férias'!$H$21),AND(O$259&gt;='Mapa de férias'!$I$21,O$259&lt;='Mapa de férias'!$J$21))),"F",""))</f>
        <v/>
      </c>
      <c r="P272" s="44">
        <f>IF(OR($B272="",P$259=""),"",IF(AND(NETWORKDAYS(P$259,P$259,'Feriados'!$F$7:$F$22)=1,OR(AND(P$259&gt;='Mapa de férias'!$E$21,P$259&lt;='Mapa de férias'!$F$21),AND(P$259&gt;='Mapa de férias'!$G$21,P$259&lt;='Mapa de férias'!$H$21),AND(P$259&gt;='Mapa de férias'!$I$21,P$259&lt;='Mapa de férias'!$J$21))),"F",""))</f>
        <v/>
      </c>
      <c r="Q272" s="44">
        <f>IF(OR($B272="",Q$259=""),"",IF(AND(NETWORKDAYS(Q$259,Q$259,'Feriados'!$F$7:$F$22)=1,OR(AND(Q$259&gt;='Mapa de férias'!$E$21,Q$259&lt;='Mapa de férias'!$F$21),AND(Q$259&gt;='Mapa de férias'!$G$21,Q$259&lt;='Mapa de férias'!$H$21),AND(Q$259&gt;='Mapa de férias'!$I$21,Q$259&lt;='Mapa de férias'!$J$21))),"F",""))</f>
        <v/>
      </c>
      <c r="R272" s="44">
        <f>IF(OR($B272="",R$259=""),"",IF(AND(NETWORKDAYS(R$259,R$259,'Feriados'!$F$7:$F$22)=1,OR(AND(R$259&gt;='Mapa de férias'!$E$21,R$259&lt;='Mapa de férias'!$F$21),AND(R$259&gt;='Mapa de férias'!$G$21,R$259&lt;='Mapa de férias'!$H$21),AND(R$259&gt;='Mapa de férias'!$I$21,R$259&lt;='Mapa de férias'!$J$21))),"F",""))</f>
        <v/>
      </c>
      <c r="S272" s="44">
        <f>IF(OR($B272="",S$259=""),"",IF(AND(NETWORKDAYS(S$259,S$259,'Feriados'!$F$7:$F$22)=1,OR(AND(S$259&gt;='Mapa de férias'!$E$21,S$259&lt;='Mapa de férias'!$F$21),AND(S$259&gt;='Mapa de férias'!$G$21,S$259&lt;='Mapa de férias'!$H$21),AND(S$259&gt;='Mapa de férias'!$I$21,S$259&lt;='Mapa de férias'!$J$21))),"F",""))</f>
        <v/>
      </c>
      <c r="T272" s="44">
        <f>IF(OR($B272="",T$259=""),"",IF(AND(NETWORKDAYS(T$259,T$259,'Feriados'!$F$7:$F$22)=1,OR(AND(T$259&gt;='Mapa de férias'!$E$21,T$259&lt;='Mapa de férias'!$F$21),AND(T$259&gt;='Mapa de férias'!$G$21,T$259&lt;='Mapa de férias'!$H$21),AND(T$259&gt;='Mapa de férias'!$I$21,T$259&lt;='Mapa de férias'!$J$21))),"F",""))</f>
        <v/>
      </c>
      <c r="U272" s="44">
        <f>IF(OR($B272="",U$259=""),"",IF(AND(NETWORKDAYS(U$259,U$259,'Feriados'!$F$7:$F$22)=1,OR(AND(U$259&gt;='Mapa de férias'!$E$21,U$259&lt;='Mapa de férias'!$F$21),AND(U$259&gt;='Mapa de férias'!$G$21,U$259&lt;='Mapa de férias'!$H$21),AND(U$259&gt;='Mapa de férias'!$I$21,U$259&lt;='Mapa de férias'!$J$21))),"F",""))</f>
        <v/>
      </c>
      <c r="V272" s="44">
        <f>IF(OR($B272="",V$259=""),"",IF(AND(NETWORKDAYS(V$259,V$259,'Feriados'!$F$7:$F$22)=1,OR(AND(V$259&gt;='Mapa de férias'!$E$21,V$259&lt;='Mapa de férias'!$F$21),AND(V$259&gt;='Mapa de férias'!$G$21,V$259&lt;='Mapa de férias'!$H$21),AND(V$259&gt;='Mapa de férias'!$I$21,V$259&lt;='Mapa de férias'!$J$21))),"F",""))</f>
        <v/>
      </c>
      <c r="W272" s="44">
        <f>IF(OR($B272="",W$259=""),"",IF(AND(NETWORKDAYS(W$259,W$259,'Feriados'!$F$7:$F$22)=1,OR(AND(W$259&gt;='Mapa de férias'!$E$21,W$259&lt;='Mapa de férias'!$F$21),AND(W$259&gt;='Mapa de férias'!$G$21,W$259&lt;='Mapa de férias'!$H$21),AND(W$259&gt;='Mapa de férias'!$I$21,W$259&lt;='Mapa de férias'!$J$21))),"F",""))</f>
        <v/>
      </c>
      <c r="X272" s="44">
        <f>IF(OR($B272="",X$259=""),"",IF(AND(NETWORKDAYS(X$259,X$259,'Feriados'!$F$7:$F$22)=1,OR(AND(X$259&gt;='Mapa de férias'!$E$21,X$259&lt;='Mapa de férias'!$F$21),AND(X$259&gt;='Mapa de férias'!$G$21,X$259&lt;='Mapa de férias'!$H$21),AND(X$259&gt;='Mapa de férias'!$I$21,X$259&lt;='Mapa de férias'!$J$21))),"F",""))</f>
        <v/>
      </c>
      <c r="Y272" s="44">
        <f>IF(OR($B272="",Y$259=""),"",IF(AND(NETWORKDAYS(Y$259,Y$259,'Feriados'!$F$7:$F$22)=1,OR(AND(Y$259&gt;='Mapa de férias'!$E$21,Y$259&lt;='Mapa de férias'!$F$21),AND(Y$259&gt;='Mapa de férias'!$G$21,Y$259&lt;='Mapa de férias'!$H$21),AND(Y$259&gt;='Mapa de férias'!$I$21,Y$259&lt;='Mapa de férias'!$J$21))),"F",""))</f>
        <v/>
      </c>
      <c r="Z272" s="44">
        <f>IF(OR($B272="",Z$259=""),"",IF(AND(NETWORKDAYS(Z$259,Z$259,'Feriados'!$F$7:$F$22)=1,OR(AND(Z$259&gt;='Mapa de férias'!$E$21,Z$259&lt;='Mapa de férias'!$F$21),AND(Z$259&gt;='Mapa de férias'!$G$21,Z$259&lt;='Mapa de férias'!$H$21),AND(Z$259&gt;='Mapa de férias'!$I$21,Z$259&lt;='Mapa de férias'!$J$21))),"F",""))</f>
        <v/>
      </c>
      <c r="AA272" s="44">
        <f>IF(OR($B272="",AA$259=""),"",IF(AND(NETWORKDAYS(AA$259,AA$259,'Feriados'!$F$7:$F$22)=1,OR(AND(AA$259&gt;='Mapa de férias'!$E$21,AA$259&lt;='Mapa de férias'!$F$21),AND(AA$259&gt;='Mapa de férias'!$G$21,AA$259&lt;='Mapa de férias'!$H$21),AND(AA$259&gt;='Mapa de férias'!$I$21,AA$259&lt;='Mapa de férias'!$J$21))),"F",""))</f>
        <v/>
      </c>
      <c r="AB272" s="44">
        <f>IF(OR($B272="",AB$259=""),"",IF(AND(NETWORKDAYS(AB$259,AB$259,'Feriados'!$F$7:$F$22)=1,OR(AND(AB$259&gt;='Mapa de férias'!$E$21,AB$259&lt;='Mapa de férias'!$F$21),AND(AB$259&gt;='Mapa de férias'!$G$21,AB$259&lt;='Mapa de férias'!$H$21),AND(AB$259&gt;='Mapa de férias'!$I$21,AB$259&lt;='Mapa de férias'!$J$21))),"F",""))</f>
        <v/>
      </c>
      <c r="AC272" s="44">
        <f>IF(OR($B272="",AC$259=""),"",IF(AND(NETWORKDAYS(AC$259,AC$259,'Feriados'!$F$7:$F$22)=1,OR(AND(AC$259&gt;='Mapa de férias'!$E$21,AC$259&lt;='Mapa de férias'!$F$21),AND(AC$259&gt;='Mapa de férias'!$G$21,AC$259&lt;='Mapa de férias'!$H$21),AND(AC$259&gt;='Mapa de férias'!$I$21,AC$259&lt;='Mapa de férias'!$J$21))),"F",""))</f>
        <v/>
      </c>
      <c r="AD272" s="44">
        <f>IF(OR($B272="",AD$259=""),"",IF(AND(NETWORKDAYS(AD$259,AD$259,'Feriados'!$F$7:$F$22)=1,OR(AND(AD$259&gt;='Mapa de férias'!$E$21,AD$259&lt;='Mapa de férias'!$F$21),AND(AD$259&gt;='Mapa de férias'!$G$21,AD$259&lt;='Mapa de férias'!$H$21),AND(AD$259&gt;='Mapa de férias'!$I$21,AD$259&lt;='Mapa de férias'!$J$21))),"F",""))</f>
        <v/>
      </c>
      <c r="AE272" s="44">
        <f>IF(OR($B272="",AE$259=""),"",IF(AND(NETWORKDAYS(AE$259,AE$259,'Feriados'!$F$7:$F$22)=1,OR(AND(AE$259&gt;='Mapa de férias'!$E$21,AE$259&lt;='Mapa de férias'!$F$21),AND(AE$259&gt;='Mapa de férias'!$G$21,AE$259&lt;='Mapa de férias'!$H$21),AND(AE$259&gt;='Mapa de férias'!$I$21,AE$259&lt;='Mapa de férias'!$J$21))),"F",""))</f>
        <v/>
      </c>
      <c r="AF272" s="44">
        <f>IF(OR($B272="",AF$259=""),"",IF(AND(NETWORKDAYS(AF$259,AF$259,'Feriados'!$F$7:$F$22)=1,OR(AND(AF$259&gt;='Mapa de férias'!$E$21,AF$259&lt;='Mapa de férias'!$F$21),AND(AF$259&gt;='Mapa de férias'!$G$21,AF$259&lt;='Mapa de férias'!$H$21),AND(AF$259&gt;='Mapa de férias'!$I$21,AF$259&lt;='Mapa de férias'!$J$21))),"F",""))</f>
        <v/>
      </c>
      <c r="AG272" s="44">
        <f>IF(OR($B272="",AG$259=""),"",IF(AND(NETWORKDAYS(AG$259,AG$259,'Feriados'!$F$7:$F$22)=1,OR(AND(AG$259&gt;='Mapa de férias'!$E$21,AG$259&lt;='Mapa de férias'!$F$21),AND(AG$259&gt;='Mapa de férias'!$G$21,AG$259&lt;='Mapa de férias'!$H$21),AND(AG$259&gt;='Mapa de férias'!$I$21,AG$259&lt;='Mapa de férias'!$J$21))),"F",""))</f>
        <v/>
      </c>
      <c r="AH272" s="45">
        <f>IF($B272="","",COUNTIF(C272:AG272,"F"))</f>
        <v/>
      </c>
    </row>
    <row r="273" ht="15" customHeight="1">
      <c r="A273" s="42" t="n">
        <v>13</v>
      </c>
      <c r="B273" s="43">
        <f>IF('Mapa de férias'!$B$22="","",'Mapa de férias'!$B$22)</f>
        <v/>
      </c>
      <c r="C273" s="44">
        <f>IF(OR($B273="",C$259=""),"",IF(AND(NETWORKDAYS(C$259,C$259,'Feriados'!$F$7:$F$22)=1,OR(AND(C$259&gt;='Mapa de férias'!$E$22,C$259&lt;='Mapa de férias'!$F$22),AND(C$259&gt;='Mapa de férias'!$G$22,C$259&lt;='Mapa de férias'!$H$22),AND(C$259&gt;='Mapa de férias'!$I$22,C$259&lt;='Mapa de férias'!$J$22))),"F",""))</f>
        <v/>
      </c>
      <c r="D273" s="44">
        <f>IF(OR($B273="",D$259=""),"",IF(AND(NETWORKDAYS(D$259,D$259,'Feriados'!$F$7:$F$22)=1,OR(AND(D$259&gt;='Mapa de férias'!$E$22,D$259&lt;='Mapa de férias'!$F$22),AND(D$259&gt;='Mapa de férias'!$G$22,D$259&lt;='Mapa de férias'!$H$22),AND(D$259&gt;='Mapa de férias'!$I$22,D$259&lt;='Mapa de férias'!$J$22))),"F",""))</f>
        <v/>
      </c>
      <c r="E273" s="44">
        <f>IF(OR($B273="",E$259=""),"",IF(AND(NETWORKDAYS(E$259,E$259,'Feriados'!$F$7:$F$22)=1,OR(AND(E$259&gt;='Mapa de férias'!$E$22,E$259&lt;='Mapa de férias'!$F$22),AND(E$259&gt;='Mapa de férias'!$G$22,E$259&lt;='Mapa de férias'!$H$22),AND(E$259&gt;='Mapa de férias'!$I$22,E$259&lt;='Mapa de férias'!$J$22))),"F",""))</f>
        <v/>
      </c>
      <c r="F273" s="44">
        <f>IF(OR($B273="",F$259=""),"",IF(AND(NETWORKDAYS(F$259,F$259,'Feriados'!$F$7:$F$22)=1,OR(AND(F$259&gt;='Mapa de férias'!$E$22,F$259&lt;='Mapa de férias'!$F$22),AND(F$259&gt;='Mapa de férias'!$G$22,F$259&lt;='Mapa de férias'!$H$22),AND(F$259&gt;='Mapa de férias'!$I$22,F$259&lt;='Mapa de férias'!$J$22))),"F",""))</f>
        <v/>
      </c>
      <c r="G273" s="44">
        <f>IF(OR($B273="",G$259=""),"",IF(AND(NETWORKDAYS(G$259,G$259,'Feriados'!$F$7:$F$22)=1,OR(AND(G$259&gt;='Mapa de férias'!$E$22,G$259&lt;='Mapa de férias'!$F$22),AND(G$259&gt;='Mapa de férias'!$G$22,G$259&lt;='Mapa de férias'!$H$22),AND(G$259&gt;='Mapa de férias'!$I$22,G$259&lt;='Mapa de férias'!$J$22))),"F",""))</f>
        <v/>
      </c>
      <c r="H273" s="44">
        <f>IF(OR($B273="",H$259=""),"",IF(AND(NETWORKDAYS(H$259,H$259,'Feriados'!$F$7:$F$22)=1,OR(AND(H$259&gt;='Mapa de férias'!$E$22,H$259&lt;='Mapa de férias'!$F$22),AND(H$259&gt;='Mapa de férias'!$G$22,H$259&lt;='Mapa de férias'!$H$22),AND(H$259&gt;='Mapa de férias'!$I$22,H$259&lt;='Mapa de férias'!$J$22))),"F",""))</f>
        <v/>
      </c>
      <c r="I273" s="44">
        <f>IF(OR($B273="",I$259=""),"",IF(AND(NETWORKDAYS(I$259,I$259,'Feriados'!$F$7:$F$22)=1,OR(AND(I$259&gt;='Mapa de férias'!$E$22,I$259&lt;='Mapa de férias'!$F$22),AND(I$259&gt;='Mapa de férias'!$G$22,I$259&lt;='Mapa de férias'!$H$22),AND(I$259&gt;='Mapa de férias'!$I$22,I$259&lt;='Mapa de férias'!$J$22))),"F",""))</f>
        <v/>
      </c>
      <c r="J273" s="44">
        <f>IF(OR($B273="",J$259=""),"",IF(AND(NETWORKDAYS(J$259,J$259,'Feriados'!$F$7:$F$22)=1,OR(AND(J$259&gt;='Mapa de férias'!$E$22,J$259&lt;='Mapa de férias'!$F$22),AND(J$259&gt;='Mapa de férias'!$G$22,J$259&lt;='Mapa de férias'!$H$22),AND(J$259&gt;='Mapa de férias'!$I$22,J$259&lt;='Mapa de férias'!$J$22))),"F",""))</f>
        <v/>
      </c>
      <c r="K273" s="44">
        <f>IF(OR($B273="",K$259=""),"",IF(AND(NETWORKDAYS(K$259,K$259,'Feriados'!$F$7:$F$22)=1,OR(AND(K$259&gt;='Mapa de férias'!$E$22,K$259&lt;='Mapa de férias'!$F$22),AND(K$259&gt;='Mapa de férias'!$G$22,K$259&lt;='Mapa de férias'!$H$22),AND(K$259&gt;='Mapa de férias'!$I$22,K$259&lt;='Mapa de férias'!$J$22))),"F",""))</f>
        <v/>
      </c>
      <c r="L273" s="44">
        <f>IF(OR($B273="",L$259=""),"",IF(AND(NETWORKDAYS(L$259,L$259,'Feriados'!$F$7:$F$22)=1,OR(AND(L$259&gt;='Mapa de férias'!$E$22,L$259&lt;='Mapa de férias'!$F$22),AND(L$259&gt;='Mapa de férias'!$G$22,L$259&lt;='Mapa de férias'!$H$22),AND(L$259&gt;='Mapa de férias'!$I$22,L$259&lt;='Mapa de férias'!$J$22))),"F",""))</f>
        <v/>
      </c>
      <c r="M273" s="44">
        <f>IF(OR($B273="",M$259=""),"",IF(AND(NETWORKDAYS(M$259,M$259,'Feriados'!$F$7:$F$22)=1,OR(AND(M$259&gt;='Mapa de férias'!$E$22,M$259&lt;='Mapa de férias'!$F$22),AND(M$259&gt;='Mapa de férias'!$G$22,M$259&lt;='Mapa de férias'!$H$22),AND(M$259&gt;='Mapa de férias'!$I$22,M$259&lt;='Mapa de férias'!$J$22))),"F",""))</f>
        <v/>
      </c>
      <c r="N273" s="44">
        <f>IF(OR($B273="",N$259=""),"",IF(AND(NETWORKDAYS(N$259,N$259,'Feriados'!$F$7:$F$22)=1,OR(AND(N$259&gt;='Mapa de férias'!$E$22,N$259&lt;='Mapa de férias'!$F$22),AND(N$259&gt;='Mapa de férias'!$G$22,N$259&lt;='Mapa de férias'!$H$22),AND(N$259&gt;='Mapa de férias'!$I$22,N$259&lt;='Mapa de férias'!$J$22))),"F",""))</f>
        <v/>
      </c>
      <c r="O273" s="44">
        <f>IF(OR($B273="",O$259=""),"",IF(AND(NETWORKDAYS(O$259,O$259,'Feriados'!$F$7:$F$22)=1,OR(AND(O$259&gt;='Mapa de férias'!$E$22,O$259&lt;='Mapa de férias'!$F$22),AND(O$259&gt;='Mapa de férias'!$G$22,O$259&lt;='Mapa de férias'!$H$22),AND(O$259&gt;='Mapa de férias'!$I$22,O$259&lt;='Mapa de férias'!$J$22))),"F",""))</f>
        <v/>
      </c>
      <c r="P273" s="44">
        <f>IF(OR($B273="",P$259=""),"",IF(AND(NETWORKDAYS(P$259,P$259,'Feriados'!$F$7:$F$22)=1,OR(AND(P$259&gt;='Mapa de férias'!$E$22,P$259&lt;='Mapa de férias'!$F$22),AND(P$259&gt;='Mapa de férias'!$G$22,P$259&lt;='Mapa de férias'!$H$22),AND(P$259&gt;='Mapa de férias'!$I$22,P$259&lt;='Mapa de férias'!$J$22))),"F",""))</f>
        <v/>
      </c>
      <c r="Q273" s="44">
        <f>IF(OR($B273="",Q$259=""),"",IF(AND(NETWORKDAYS(Q$259,Q$259,'Feriados'!$F$7:$F$22)=1,OR(AND(Q$259&gt;='Mapa de férias'!$E$22,Q$259&lt;='Mapa de férias'!$F$22),AND(Q$259&gt;='Mapa de férias'!$G$22,Q$259&lt;='Mapa de férias'!$H$22),AND(Q$259&gt;='Mapa de férias'!$I$22,Q$259&lt;='Mapa de férias'!$J$22))),"F",""))</f>
        <v/>
      </c>
      <c r="R273" s="44">
        <f>IF(OR($B273="",R$259=""),"",IF(AND(NETWORKDAYS(R$259,R$259,'Feriados'!$F$7:$F$22)=1,OR(AND(R$259&gt;='Mapa de férias'!$E$22,R$259&lt;='Mapa de férias'!$F$22),AND(R$259&gt;='Mapa de férias'!$G$22,R$259&lt;='Mapa de férias'!$H$22),AND(R$259&gt;='Mapa de férias'!$I$22,R$259&lt;='Mapa de férias'!$J$22))),"F",""))</f>
        <v/>
      </c>
      <c r="S273" s="44">
        <f>IF(OR($B273="",S$259=""),"",IF(AND(NETWORKDAYS(S$259,S$259,'Feriados'!$F$7:$F$22)=1,OR(AND(S$259&gt;='Mapa de férias'!$E$22,S$259&lt;='Mapa de férias'!$F$22),AND(S$259&gt;='Mapa de férias'!$G$22,S$259&lt;='Mapa de férias'!$H$22),AND(S$259&gt;='Mapa de férias'!$I$22,S$259&lt;='Mapa de férias'!$J$22))),"F",""))</f>
        <v/>
      </c>
      <c r="T273" s="44">
        <f>IF(OR($B273="",T$259=""),"",IF(AND(NETWORKDAYS(T$259,T$259,'Feriados'!$F$7:$F$22)=1,OR(AND(T$259&gt;='Mapa de férias'!$E$22,T$259&lt;='Mapa de férias'!$F$22),AND(T$259&gt;='Mapa de férias'!$G$22,T$259&lt;='Mapa de férias'!$H$22),AND(T$259&gt;='Mapa de férias'!$I$22,T$259&lt;='Mapa de férias'!$J$22))),"F",""))</f>
        <v/>
      </c>
      <c r="U273" s="44">
        <f>IF(OR($B273="",U$259=""),"",IF(AND(NETWORKDAYS(U$259,U$259,'Feriados'!$F$7:$F$22)=1,OR(AND(U$259&gt;='Mapa de férias'!$E$22,U$259&lt;='Mapa de férias'!$F$22),AND(U$259&gt;='Mapa de férias'!$G$22,U$259&lt;='Mapa de férias'!$H$22),AND(U$259&gt;='Mapa de férias'!$I$22,U$259&lt;='Mapa de férias'!$J$22))),"F",""))</f>
        <v/>
      </c>
      <c r="V273" s="44">
        <f>IF(OR($B273="",V$259=""),"",IF(AND(NETWORKDAYS(V$259,V$259,'Feriados'!$F$7:$F$22)=1,OR(AND(V$259&gt;='Mapa de férias'!$E$22,V$259&lt;='Mapa de férias'!$F$22),AND(V$259&gt;='Mapa de férias'!$G$22,V$259&lt;='Mapa de férias'!$H$22),AND(V$259&gt;='Mapa de férias'!$I$22,V$259&lt;='Mapa de férias'!$J$22))),"F",""))</f>
        <v/>
      </c>
      <c r="W273" s="44">
        <f>IF(OR($B273="",W$259=""),"",IF(AND(NETWORKDAYS(W$259,W$259,'Feriados'!$F$7:$F$22)=1,OR(AND(W$259&gt;='Mapa de férias'!$E$22,W$259&lt;='Mapa de férias'!$F$22),AND(W$259&gt;='Mapa de férias'!$G$22,W$259&lt;='Mapa de férias'!$H$22),AND(W$259&gt;='Mapa de férias'!$I$22,W$259&lt;='Mapa de férias'!$J$22))),"F",""))</f>
        <v/>
      </c>
      <c r="X273" s="44">
        <f>IF(OR($B273="",X$259=""),"",IF(AND(NETWORKDAYS(X$259,X$259,'Feriados'!$F$7:$F$22)=1,OR(AND(X$259&gt;='Mapa de férias'!$E$22,X$259&lt;='Mapa de férias'!$F$22),AND(X$259&gt;='Mapa de férias'!$G$22,X$259&lt;='Mapa de férias'!$H$22),AND(X$259&gt;='Mapa de férias'!$I$22,X$259&lt;='Mapa de férias'!$J$22))),"F",""))</f>
        <v/>
      </c>
      <c r="Y273" s="44">
        <f>IF(OR($B273="",Y$259=""),"",IF(AND(NETWORKDAYS(Y$259,Y$259,'Feriados'!$F$7:$F$22)=1,OR(AND(Y$259&gt;='Mapa de férias'!$E$22,Y$259&lt;='Mapa de férias'!$F$22),AND(Y$259&gt;='Mapa de férias'!$G$22,Y$259&lt;='Mapa de férias'!$H$22),AND(Y$259&gt;='Mapa de férias'!$I$22,Y$259&lt;='Mapa de férias'!$J$22))),"F",""))</f>
        <v/>
      </c>
      <c r="Z273" s="44">
        <f>IF(OR($B273="",Z$259=""),"",IF(AND(NETWORKDAYS(Z$259,Z$259,'Feriados'!$F$7:$F$22)=1,OR(AND(Z$259&gt;='Mapa de férias'!$E$22,Z$259&lt;='Mapa de férias'!$F$22),AND(Z$259&gt;='Mapa de férias'!$G$22,Z$259&lt;='Mapa de férias'!$H$22),AND(Z$259&gt;='Mapa de férias'!$I$22,Z$259&lt;='Mapa de férias'!$J$22))),"F",""))</f>
        <v/>
      </c>
      <c r="AA273" s="44">
        <f>IF(OR($B273="",AA$259=""),"",IF(AND(NETWORKDAYS(AA$259,AA$259,'Feriados'!$F$7:$F$22)=1,OR(AND(AA$259&gt;='Mapa de férias'!$E$22,AA$259&lt;='Mapa de férias'!$F$22),AND(AA$259&gt;='Mapa de férias'!$G$22,AA$259&lt;='Mapa de férias'!$H$22),AND(AA$259&gt;='Mapa de férias'!$I$22,AA$259&lt;='Mapa de férias'!$J$22))),"F",""))</f>
        <v/>
      </c>
      <c r="AB273" s="44">
        <f>IF(OR($B273="",AB$259=""),"",IF(AND(NETWORKDAYS(AB$259,AB$259,'Feriados'!$F$7:$F$22)=1,OR(AND(AB$259&gt;='Mapa de férias'!$E$22,AB$259&lt;='Mapa de férias'!$F$22),AND(AB$259&gt;='Mapa de férias'!$G$22,AB$259&lt;='Mapa de férias'!$H$22),AND(AB$259&gt;='Mapa de férias'!$I$22,AB$259&lt;='Mapa de férias'!$J$22))),"F",""))</f>
        <v/>
      </c>
      <c r="AC273" s="44">
        <f>IF(OR($B273="",AC$259=""),"",IF(AND(NETWORKDAYS(AC$259,AC$259,'Feriados'!$F$7:$F$22)=1,OR(AND(AC$259&gt;='Mapa de férias'!$E$22,AC$259&lt;='Mapa de férias'!$F$22),AND(AC$259&gt;='Mapa de férias'!$G$22,AC$259&lt;='Mapa de férias'!$H$22),AND(AC$259&gt;='Mapa de férias'!$I$22,AC$259&lt;='Mapa de férias'!$J$22))),"F",""))</f>
        <v/>
      </c>
      <c r="AD273" s="44">
        <f>IF(OR($B273="",AD$259=""),"",IF(AND(NETWORKDAYS(AD$259,AD$259,'Feriados'!$F$7:$F$22)=1,OR(AND(AD$259&gt;='Mapa de férias'!$E$22,AD$259&lt;='Mapa de férias'!$F$22),AND(AD$259&gt;='Mapa de férias'!$G$22,AD$259&lt;='Mapa de férias'!$H$22),AND(AD$259&gt;='Mapa de férias'!$I$22,AD$259&lt;='Mapa de férias'!$J$22))),"F",""))</f>
        <v/>
      </c>
      <c r="AE273" s="44">
        <f>IF(OR($B273="",AE$259=""),"",IF(AND(NETWORKDAYS(AE$259,AE$259,'Feriados'!$F$7:$F$22)=1,OR(AND(AE$259&gt;='Mapa de férias'!$E$22,AE$259&lt;='Mapa de férias'!$F$22),AND(AE$259&gt;='Mapa de férias'!$G$22,AE$259&lt;='Mapa de férias'!$H$22),AND(AE$259&gt;='Mapa de férias'!$I$22,AE$259&lt;='Mapa de férias'!$J$22))),"F",""))</f>
        <v/>
      </c>
      <c r="AF273" s="44">
        <f>IF(OR($B273="",AF$259=""),"",IF(AND(NETWORKDAYS(AF$259,AF$259,'Feriados'!$F$7:$F$22)=1,OR(AND(AF$259&gt;='Mapa de férias'!$E$22,AF$259&lt;='Mapa de férias'!$F$22),AND(AF$259&gt;='Mapa de férias'!$G$22,AF$259&lt;='Mapa de férias'!$H$22),AND(AF$259&gt;='Mapa de férias'!$I$22,AF$259&lt;='Mapa de férias'!$J$22))),"F",""))</f>
        <v/>
      </c>
      <c r="AG273" s="44">
        <f>IF(OR($B273="",AG$259=""),"",IF(AND(NETWORKDAYS(AG$259,AG$259,'Feriados'!$F$7:$F$22)=1,OR(AND(AG$259&gt;='Mapa de férias'!$E$22,AG$259&lt;='Mapa de férias'!$F$22),AND(AG$259&gt;='Mapa de férias'!$G$22,AG$259&lt;='Mapa de férias'!$H$22),AND(AG$259&gt;='Mapa de férias'!$I$22,AG$259&lt;='Mapa de férias'!$J$22))),"F",""))</f>
        <v/>
      </c>
      <c r="AH273" s="45">
        <f>IF($B273="","",COUNTIF(C273:AG273,"F"))</f>
        <v/>
      </c>
    </row>
    <row r="274" ht="15" customHeight="1">
      <c r="A274" s="42" t="n">
        <v>14</v>
      </c>
      <c r="B274" s="43">
        <f>IF('Mapa de férias'!$B$23="","",'Mapa de férias'!$B$23)</f>
        <v/>
      </c>
      <c r="C274" s="44">
        <f>IF(OR($B274="",C$259=""),"",IF(AND(NETWORKDAYS(C$259,C$259,'Feriados'!$F$7:$F$22)=1,OR(AND(C$259&gt;='Mapa de férias'!$E$23,C$259&lt;='Mapa de férias'!$F$23),AND(C$259&gt;='Mapa de férias'!$G$23,C$259&lt;='Mapa de férias'!$H$23),AND(C$259&gt;='Mapa de férias'!$I$23,C$259&lt;='Mapa de férias'!$J$23))),"F",""))</f>
        <v/>
      </c>
      <c r="D274" s="44">
        <f>IF(OR($B274="",D$259=""),"",IF(AND(NETWORKDAYS(D$259,D$259,'Feriados'!$F$7:$F$22)=1,OR(AND(D$259&gt;='Mapa de férias'!$E$23,D$259&lt;='Mapa de férias'!$F$23),AND(D$259&gt;='Mapa de férias'!$G$23,D$259&lt;='Mapa de férias'!$H$23),AND(D$259&gt;='Mapa de férias'!$I$23,D$259&lt;='Mapa de férias'!$J$23))),"F",""))</f>
        <v/>
      </c>
      <c r="E274" s="44">
        <f>IF(OR($B274="",E$259=""),"",IF(AND(NETWORKDAYS(E$259,E$259,'Feriados'!$F$7:$F$22)=1,OR(AND(E$259&gt;='Mapa de férias'!$E$23,E$259&lt;='Mapa de férias'!$F$23),AND(E$259&gt;='Mapa de férias'!$G$23,E$259&lt;='Mapa de férias'!$H$23),AND(E$259&gt;='Mapa de férias'!$I$23,E$259&lt;='Mapa de férias'!$J$23))),"F",""))</f>
        <v/>
      </c>
      <c r="F274" s="44">
        <f>IF(OR($B274="",F$259=""),"",IF(AND(NETWORKDAYS(F$259,F$259,'Feriados'!$F$7:$F$22)=1,OR(AND(F$259&gt;='Mapa de férias'!$E$23,F$259&lt;='Mapa de férias'!$F$23),AND(F$259&gt;='Mapa de férias'!$G$23,F$259&lt;='Mapa de férias'!$H$23),AND(F$259&gt;='Mapa de férias'!$I$23,F$259&lt;='Mapa de férias'!$J$23))),"F",""))</f>
        <v/>
      </c>
      <c r="G274" s="44">
        <f>IF(OR($B274="",G$259=""),"",IF(AND(NETWORKDAYS(G$259,G$259,'Feriados'!$F$7:$F$22)=1,OR(AND(G$259&gt;='Mapa de férias'!$E$23,G$259&lt;='Mapa de férias'!$F$23),AND(G$259&gt;='Mapa de férias'!$G$23,G$259&lt;='Mapa de férias'!$H$23),AND(G$259&gt;='Mapa de férias'!$I$23,G$259&lt;='Mapa de férias'!$J$23))),"F",""))</f>
        <v/>
      </c>
      <c r="H274" s="44">
        <f>IF(OR($B274="",H$259=""),"",IF(AND(NETWORKDAYS(H$259,H$259,'Feriados'!$F$7:$F$22)=1,OR(AND(H$259&gt;='Mapa de férias'!$E$23,H$259&lt;='Mapa de férias'!$F$23),AND(H$259&gt;='Mapa de férias'!$G$23,H$259&lt;='Mapa de férias'!$H$23),AND(H$259&gt;='Mapa de férias'!$I$23,H$259&lt;='Mapa de férias'!$J$23))),"F",""))</f>
        <v/>
      </c>
      <c r="I274" s="44">
        <f>IF(OR($B274="",I$259=""),"",IF(AND(NETWORKDAYS(I$259,I$259,'Feriados'!$F$7:$F$22)=1,OR(AND(I$259&gt;='Mapa de férias'!$E$23,I$259&lt;='Mapa de férias'!$F$23),AND(I$259&gt;='Mapa de férias'!$G$23,I$259&lt;='Mapa de férias'!$H$23),AND(I$259&gt;='Mapa de férias'!$I$23,I$259&lt;='Mapa de férias'!$J$23))),"F",""))</f>
        <v/>
      </c>
      <c r="J274" s="44">
        <f>IF(OR($B274="",J$259=""),"",IF(AND(NETWORKDAYS(J$259,J$259,'Feriados'!$F$7:$F$22)=1,OR(AND(J$259&gt;='Mapa de férias'!$E$23,J$259&lt;='Mapa de férias'!$F$23),AND(J$259&gt;='Mapa de férias'!$G$23,J$259&lt;='Mapa de férias'!$H$23),AND(J$259&gt;='Mapa de férias'!$I$23,J$259&lt;='Mapa de férias'!$J$23))),"F",""))</f>
        <v/>
      </c>
      <c r="K274" s="44">
        <f>IF(OR($B274="",K$259=""),"",IF(AND(NETWORKDAYS(K$259,K$259,'Feriados'!$F$7:$F$22)=1,OR(AND(K$259&gt;='Mapa de férias'!$E$23,K$259&lt;='Mapa de férias'!$F$23),AND(K$259&gt;='Mapa de férias'!$G$23,K$259&lt;='Mapa de férias'!$H$23),AND(K$259&gt;='Mapa de férias'!$I$23,K$259&lt;='Mapa de férias'!$J$23))),"F",""))</f>
        <v/>
      </c>
      <c r="L274" s="44">
        <f>IF(OR($B274="",L$259=""),"",IF(AND(NETWORKDAYS(L$259,L$259,'Feriados'!$F$7:$F$22)=1,OR(AND(L$259&gt;='Mapa de férias'!$E$23,L$259&lt;='Mapa de férias'!$F$23),AND(L$259&gt;='Mapa de férias'!$G$23,L$259&lt;='Mapa de férias'!$H$23),AND(L$259&gt;='Mapa de férias'!$I$23,L$259&lt;='Mapa de férias'!$J$23))),"F",""))</f>
        <v/>
      </c>
      <c r="M274" s="44">
        <f>IF(OR($B274="",M$259=""),"",IF(AND(NETWORKDAYS(M$259,M$259,'Feriados'!$F$7:$F$22)=1,OR(AND(M$259&gt;='Mapa de férias'!$E$23,M$259&lt;='Mapa de férias'!$F$23),AND(M$259&gt;='Mapa de férias'!$G$23,M$259&lt;='Mapa de férias'!$H$23),AND(M$259&gt;='Mapa de férias'!$I$23,M$259&lt;='Mapa de férias'!$J$23))),"F",""))</f>
        <v/>
      </c>
      <c r="N274" s="44">
        <f>IF(OR($B274="",N$259=""),"",IF(AND(NETWORKDAYS(N$259,N$259,'Feriados'!$F$7:$F$22)=1,OR(AND(N$259&gt;='Mapa de férias'!$E$23,N$259&lt;='Mapa de férias'!$F$23),AND(N$259&gt;='Mapa de férias'!$G$23,N$259&lt;='Mapa de férias'!$H$23),AND(N$259&gt;='Mapa de férias'!$I$23,N$259&lt;='Mapa de férias'!$J$23))),"F",""))</f>
        <v/>
      </c>
      <c r="O274" s="44">
        <f>IF(OR($B274="",O$259=""),"",IF(AND(NETWORKDAYS(O$259,O$259,'Feriados'!$F$7:$F$22)=1,OR(AND(O$259&gt;='Mapa de férias'!$E$23,O$259&lt;='Mapa de férias'!$F$23),AND(O$259&gt;='Mapa de férias'!$G$23,O$259&lt;='Mapa de férias'!$H$23),AND(O$259&gt;='Mapa de férias'!$I$23,O$259&lt;='Mapa de férias'!$J$23))),"F",""))</f>
        <v/>
      </c>
      <c r="P274" s="44">
        <f>IF(OR($B274="",P$259=""),"",IF(AND(NETWORKDAYS(P$259,P$259,'Feriados'!$F$7:$F$22)=1,OR(AND(P$259&gt;='Mapa de férias'!$E$23,P$259&lt;='Mapa de férias'!$F$23),AND(P$259&gt;='Mapa de férias'!$G$23,P$259&lt;='Mapa de férias'!$H$23),AND(P$259&gt;='Mapa de férias'!$I$23,P$259&lt;='Mapa de férias'!$J$23))),"F",""))</f>
        <v/>
      </c>
      <c r="Q274" s="44">
        <f>IF(OR($B274="",Q$259=""),"",IF(AND(NETWORKDAYS(Q$259,Q$259,'Feriados'!$F$7:$F$22)=1,OR(AND(Q$259&gt;='Mapa de férias'!$E$23,Q$259&lt;='Mapa de férias'!$F$23),AND(Q$259&gt;='Mapa de férias'!$G$23,Q$259&lt;='Mapa de férias'!$H$23),AND(Q$259&gt;='Mapa de férias'!$I$23,Q$259&lt;='Mapa de férias'!$J$23))),"F",""))</f>
        <v/>
      </c>
      <c r="R274" s="44">
        <f>IF(OR($B274="",R$259=""),"",IF(AND(NETWORKDAYS(R$259,R$259,'Feriados'!$F$7:$F$22)=1,OR(AND(R$259&gt;='Mapa de férias'!$E$23,R$259&lt;='Mapa de férias'!$F$23),AND(R$259&gt;='Mapa de férias'!$G$23,R$259&lt;='Mapa de férias'!$H$23),AND(R$259&gt;='Mapa de férias'!$I$23,R$259&lt;='Mapa de férias'!$J$23))),"F",""))</f>
        <v/>
      </c>
      <c r="S274" s="44">
        <f>IF(OR($B274="",S$259=""),"",IF(AND(NETWORKDAYS(S$259,S$259,'Feriados'!$F$7:$F$22)=1,OR(AND(S$259&gt;='Mapa de férias'!$E$23,S$259&lt;='Mapa de férias'!$F$23),AND(S$259&gt;='Mapa de férias'!$G$23,S$259&lt;='Mapa de férias'!$H$23),AND(S$259&gt;='Mapa de férias'!$I$23,S$259&lt;='Mapa de férias'!$J$23))),"F",""))</f>
        <v/>
      </c>
      <c r="T274" s="44">
        <f>IF(OR($B274="",T$259=""),"",IF(AND(NETWORKDAYS(T$259,T$259,'Feriados'!$F$7:$F$22)=1,OR(AND(T$259&gt;='Mapa de férias'!$E$23,T$259&lt;='Mapa de férias'!$F$23),AND(T$259&gt;='Mapa de férias'!$G$23,T$259&lt;='Mapa de férias'!$H$23),AND(T$259&gt;='Mapa de férias'!$I$23,T$259&lt;='Mapa de férias'!$J$23))),"F",""))</f>
        <v/>
      </c>
      <c r="U274" s="44">
        <f>IF(OR($B274="",U$259=""),"",IF(AND(NETWORKDAYS(U$259,U$259,'Feriados'!$F$7:$F$22)=1,OR(AND(U$259&gt;='Mapa de férias'!$E$23,U$259&lt;='Mapa de férias'!$F$23),AND(U$259&gt;='Mapa de férias'!$G$23,U$259&lt;='Mapa de férias'!$H$23),AND(U$259&gt;='Mapa de férias'!$I$23,U$259&lt;='Mapa de férias'!$J$23))),"F",""))</f>
        <v/>
      </c>
      <c r="V274" s="44">
        <f>IF(OR($B274="",V$259=""),"",IF(AND(NETWORKDAYS(V$259,V$259,'Feriados'!$F$7:$F$22)=1,OR(AND(V$259&gt;='Mapa de férias'!$E$23,V$259&lt;='Mapa de férias'!$F$23),AND(V$259&gt;='Mapa de férias'!$G$23,V$259&lt;='Mapa de férias'!$H$23),AND(V$259&gt;='Mapa de férias'!$I$23,V$259&lt;='Mapa de férias'!$J$23))),"F",""))</f>
        <v/>
      </c>
      <c r="W274" s="44">
        <f>IF(OR($B274="",W$259=""),"",IF(AND(NETWORKDAYS(W$259,W$259,'Feriados'!$F$7:$F$22)=1,OR(AND(W$259&gt;='Mapa de férias'!$E$23,W$259&lt;='Mapa de férias'!$F$23),AND(W$259&gt;='Mapa de férias'!$G$23,W$259&lt;='Mapa de férias'!$H$23),AND(W$259&gt;='Mapa de férias'!$I$23,W$259&lt;='Mapa de férias'!$J$23))),"F",""))</f>
        <v/>
      </c>
      <c r="X274" s="44">
        <f>IF(OR($B274="",X$259=""),"",IF(AND(NETWORKDAYS(X$259,X$259,'Feriados'!$F$7:$F$22)=1,OR(AND(X$259&gt;='Mapa de férias'!$E$23,X$259&lt;='Mapa de férias'!$F$23),AND(X$259&gt;='Mapa de férias'!$G$23,X$259&lt;='Mapa de férias'!$H$23),AND(X$259&gt;='Mapa de férias'!$I$23,X$259&lt;='Mapa de férias'!$J$23))),"F",""))</f>
        <v/>
      </c>
      <c r="Y274" s="44">
        <f>IF(OR($B274="",Y$259=""),"",IF(AND(NETWORKDAYS(Y$259,Y$259,'Feriados'!$F$7:$F$22)=1,OR(AND(Y$259&gt;='Mapa de férias'!$E$23,Y$259&lt;='Mapa de férias'!$F$23),AND(Y$259&gt;='Mapa de férias'!$G$23,Y$259&lt;='Mapa de férias'!$H$23),AND(Y$259&gt;='Mapa de férias'!$I$23,Y$259&lt;='Mapa de férias'!$J$23))),"F",""))</f>
        <v/>
      </c>
      <c r="Z274" s="44">
        <f>IF(OR($B274="",Z$259=""),"",IF(AND(NETWORKDAYS(Z$259,Z$259,'Feriados'!$F$7:$F$22)=1,OR(AND(Z$259&gt;='Mapa de férias'!$E$23,Z$259&lt;='Mapa de férias'!$F$23),AND(Z$259&gt;='Mapa de férias'!$G$23,Z$259&lt;='Mapa de férias'!$H$23),AND(Z$259&gt;='Mapa de férias'!$I$23,Z$259&lt;='Mapa de férias'!$J$23))),"F",""))</f>
        <v/>
      </c>
      <c r="AA274" s="44">
        <f>IF(OR($B274="",AA$259=""),"",IF(AND(NETWORKDAYS(AA$259,AA$259,'Feriados'!$F$7:$F$22)=1,OR(AND(AA$259&gt;='Mapa de férias'!$E$23,AA$259&lt;='Mapa de férias'!$F$23),AND(AA$259&gt;='Mapa de férias'!$G$23,AA$259&lt;='Mapa de férias'!$H$23),AND(AA$259&gt;='Mapa de férias'!$I$23,AA$259&lt;='Mapa de férias'!$J$23))),"F",""))</f>
        <v/>
      </c>
      <c r="AB274" s="44">
        <f>IF(OR($B274="",AB$259=""),"",IF(AND(NETWORKDAYS(AB$259,AB$259,'Feriados'!$F$7:$F$22)=1,OR(AND(AB$259&gt;='Mapa de férias'!$E$23,AB$259&lt;='Mapa de férias'!$F$23),AND(AB$259&gt;='Mapa de férias'!$G$23,AB$259&lt;='Mapa de férias'!$H$23),AND(AB$259&gt;='Mapa de férias'!$I$23,AB$259&lt;='Mapa de férias'!$J$23))),"F",""))</f>
        <v/>
      </c>
      <c r="AC274" s="44">
        <f>IF(OR($B274="",AC$259=""),"",IF(AND(NETWORKDAYS(AC$259,AC$259,'Feriados'!$F$7:$F$22)=1,OR(AND(AC$259&gt;='Mapa de férias'!$E$23,AC$259&lt;='Mapa de férias'!$F$23),AND(AC$259&gt;='Mapa de férias'!$G$23,AC$259&lt;='Mapa de férias'!$H$23),AND(AC$259&gt;='Mapa de férias'!$I$23,AC$259&lt;='Mapa de férias'!$J$23))),"F",""))</f>
        <v/>
      </c>
      <c r="AD274" s="44">
        <f>IF(OR($B274="",AD$259=""),"",IF(AND(NETWORKDAYS(AD$259,AD$259,'Feriados'!$F$7:$F$22)=1,OR(AND(AD$259&gt;='Mapa de férias'!$E$23,AD$259&lt;='Mapa de férias'!$F$23),AND(AD$259&gt;='Mapa de férias'!$G$23,AD$259&lt;='Mapa de férias'!$H$23),AND(AD$259&gt;='Mapa de férias'!$I$23,AD$259&lt;='Mapa de férias'!$J$23))),"F",""))</f>
        <v/>
      </c>
      <c r="AE274" s="44">
        <f>IF(OR($B274="",AE$259=""),"",IF(AND(NETWORKDAYS(AE$259,AE$259,'Feriados'!$F$7:$F$22)=1,OR(AND(AE$259&gt;='Mapa de férias'!$E$23,AE$259&lt;='Mapa de férias'!$F$23),AND(AE$259&gt;='Mapa de férias'!$G$23,AE$259&lt;='Mapa de férias'!$H$23),AND(AE$259&gt;='Mapa de férias'!$I$23,AE$259&lt;='Mapa de férias'!$J$23))),"F",""))</f>
        <v/>
      </c>
      <c r="AF274" s="44">
        <f>IF(OR($B274="",AF$259=""),"",IF(AND(NETWORKDAYS(AF$259,AF$259,'Feriados'!$F$7:$F$22)=1,OR(AND(AF$259&gt;='Mapa de férias'!$E$23,AF$259&lt;='Mapa de férias'!$F$23),AND(AF$259&gt;='Mapa de férias'!$G$23,AF$259&lt;='Mapa de férias'!$H$23),AND(AF$259&gt;='Mapa de férias'!$I$23,AF$259&lt;='Mapa de férias'!$J$23))),"F",""))</f>
        <v/>
      </c>
      <c r="AG274" s="44">
        <f>IF(OR($B274="",AG$259=""),"",IF(AND(NETWORKDAYS(AG$259,AG$259,'Feriados'!$F$7:$F$22)=1,OR(AND(AG$259&gt;='Mapa de férias'!$E$23,AG$259&lt;='Mapa de férias'!$F$23),AND(AG$259&gt;='Mapa de férias'!$G$23,AG$259&lt;='Mapa de férias'!$H$23),AND(AG$259&gt;='Mapa de férias'!$I$23,AG$259&lt;='Mapa de férias'!$J$23))),"F",""))</f>
        <v/>
      </c>
      <c r="AH274" s="45">
        <f>IF($B274="","",COUNTIF(C274:AG274,"F"))</f>
        <v/>
      </c>
    </row>
    <row r="275" ht="15" customHeight="1">
      <c r="A275" s="42" t="n">
        <v>15</v>
      </c>
      <c r="B275" s="43">
        <f>IF('Mapa de férias'!$B$24="","",'Mapa de férias'!$B$24)</f>
        <v/>
      </c>
      <c r="C275" s="44">
        <f>IF(OR($B275="",C$259=""),"",IF(AND(NETWORKDAYS(C$259,C$259,'Feriados'!$F$7:$F$22)=1,OR(AND(C$259&gt;='Mapa de férias'!$E$24,C$259&lt;='Mapa de férias'!$F$24),AND(C$259&gt;='Mapa de férias'!$G$24,C$259&lt;='Mapa de férias'!$H$24),AND(C$259&gt;='Mapa de férias'!$I$24,C$259&lt;='Mapa de férias'!$J$24))),"F",""))</f>
        <v/>
      </c>
      <c r="D275" s="44">
        <f>IF(OR($B275="",D$259=""),"",IF(AND(NETWORKDAYS(D$259,D$259,'Feriados'!$F$7:$F$22)=1,OR(AND(D$259&gt;='Mapa de férias'!$E$24,D$259&lt;='Mapa de férias'!$F$24),AND(D$259&gt;='Mapa de férias'!$G$24,D$259&lt;='Mapa de férias'!$H$24),AND(D$259&gt;='Mapa de férias'!$I$24,D$259&lt;='Mapa de férias'!$J$24))),"F",""))</f>
        <v/>
      </c>
      <c r="E275" s="44">
        <f>IF(OR($B275="",E$259=""),"",IF(AND(NETWORKDAYS(E$259,E$259,'Feriados'!$F$7:$F$22)=1,OR(AND(E$259&gt;='Mapa de férias'!$E$24,E$259&lt;='Mapa de férias'!$F$24),AND(E$259&gt;='Mapa de férias'!$G$24,E$259&lt;='Mapa de férias'!$H$24),AND(E$259&gt;='Mapa de férias'!$I$24,E$259&lt;='Mapa de férias'!$J$24))),"F",""))</f>
        <v/>
      </c>
      <c r="F275" s="44">
        <f>IF(OR($B275="",F$259=""),"",IF(AND(NETWORKDAYS(F$259,F$259,'Feriados'!$F$7:$F$22)=1,OR(AND(F$259&gt;='Mapa de férias'!$E$24,F$259&lt;='Mapa de férias'!$F$24),AND(F$259&gt;='Mapa de férias'!$G$24,F$259&lt;='Mapa de férias'!$H$24),AND(F$259&gt;='Mapa de férias'!$I$24,F$259&lt;='Mapa de férias'!$J$24))),"F",""))</f>
        <v/>
      </c>
      <c r="G275" s="44">
        <f>IF(OR($B275="",G$259=""),"",IF(AND(NETWORKDAYS(G$259,G$259,'Feriados'!$F$7:$F$22)=1,OR(AND(G$259&gt;='Mapa de férias'!$E$24,G$259&lt;='Mapa de férias'!$F$24),AND(G$259&gt;='Mapa de férias'!$G$24,G$259&lt;='Mapa de férias'!$H$24),AND(G$259&gt;='Mapa de férias'!$I$24,G$259&lt;='Mapa de férias'!$J$24))),"F",""))</f>
        <v/>
      </c>
      <c r="H275" s="44">
        <f>IF(OR($B275="",H$259=""),"",IF(AND(NETWORKDAYS(H$259,H$259,'Feriados'!$F$7:$F$22)=1,OR(AND(H$259&gt;='Mapa de férias'!$E$24,H$259&lt;='Mapa de férias'!$F$24),AND(H$259&gt;='Mapa de férias'!$G$24,H$259&lt;='Mapa de férias'!$H$24),AND(H$259&gt;='Mapa de férias'!$I$24,H$259&lt;='Mapa de férias'!$J$24))),"F",""))</f>
        <v/>
      </c>
      <c r="I275" s="44">
        <f>IF(OR($B275="",I$259=""),"",IF(AND(NETWORKDAYS(I$259,I$259,'Feriados'!$F$7:$F$22)=1,OR(AND(I$259&gt;='Mapa de férias'!$E$24,I$259&lt;='Mapa de férias'!$F$24),AND(I$259&gt;='Mapa de férias'!$G$24,I$259&lt;='Mapa de férias'!$H$24),AND(I$259&gt;='Mapa de férias'!$I$24,I$259&lt;='Mapa de férias'!$J$24))),"F",""))</f>
        <v/>
      </c>
      <c r="J275" s="44">
        <f>IF(OR($B275="",J$259=""),"",IF(AND(NETWORKDAYS(J$259,J$259,'Feriados'!$F$7:$F$22)=1,OR(AND(J$259&gt;='Mapa de férias'!$E$24,J$259&lt;='Mapa de férias'!$F$24),AND(J$259&gt;='Mapa de férias'!$G$24,J$259&lt;='Mapa de férias'!$H$24),AND(J$259&gt;='Mapa de férias'!$I$24,J$259&lt;='Mapa de férias'!$J$24))),"F",""))</f>
        <v/>
      </c>
      <c r="K275" s="44">
        <f>IF(OR($B275="",K$259=""),"",IF(AND(NETWORKDAYS(K$259,K$259,'Feriados'!$F$7:$F$22)=1,OR(AND(K$259&gt;='Mapa de férias'!$E$24,K$259&lt;='Mapa de férias'!$F$24),AND(K$259&gt;='Mapa de férias'!$G$24,K$259&lt;='Mapa de férias'!$H$24),AND(K$259&gt;='Mapa de férias'!$I$24,K$259&lt;='Mapa de férias'!$J$24))),"F",""))</f>
        <v/>
      </c>
      <c r="L275" s="44">
        <f>IF(OR($B275="",L$259=""),"",IF(AND(NETWORKDAYS(L$259,L$259,'Feriados'!$F$7:$F$22)=1,OR(AND(L$259&gt;='Mapa de férias'!$E$24,L$259&lt;='Mapa de férias'!$F$24),AND(L$259&gt;='Mapa de férias'!$G$24,L$259&lt;='Mapa de férias'!$H$24),AND(L$259&gt;='Mapa de férias'!$I$24,L$259&lt;='Mapa de férias'!$J$24))),"F",""))</f>
        <v/>
      </c>
      <c r="M275" s="44">
        <f>IF(OR($B275="",M$259=""),"",IF(AND(NETWORKDAYS(M$259,M$259,'Feriados'!$F$7:$F$22)=1,OR(AND(M$259&gt;='Mapa de férias'!$E$24,M$259&lt;='Mapa de férias'!$F$24),AND(M$259&gt;='Mapa de férias'!$G$24,M$259&lt;='Mapa de férias'!$H$24),AND(M$259&gt;='Mapa de férias'!$I$24,M$259&lt;='Mapa de férias'!$J$24))),"F",""))</f>
        <v/>
      </c>
      <c r="N275" s="44">
        <f>IF(OR($B275="",N$259=""),"",IF(AND(NETWORKDAYS(N$259,N$259,'Feriados'!$F$7:$F$22)=1,OR(AND(N$259&gt;='Mapa de férias'!$E$24,N$259&lt;='Mapa de férias'!$F$24),AND(N$259&gt;='Mapa de férias'!$G$24,N$259&lt;='Mapa de férias'!$H$24),AND(N$259&gt;='Mapa de férias'!$I$24,N$259&lt;='Mapa de férias'!$J$24))),"F",""))</f>
        <v/>
      </c>
      <c r="O275" s="44">
        <f>IF(OR($B275="",O$259=""),"",IF(AND(NETWORKDAYS(O$259,O$259,'Feriados'!$F$7:$F$22)=1,OR(AND(O$259&gt;='Mapa de férias'!$E$24,O$259&lt;='Mapa de férias'!$F$24),AND(O$259&gt;='Mapa de férias'!$G$24,O$259&lt;='Mapa de férias'!$H$24),AND(O$259&gt;='Mapa de férias'!$I$24,O$259&lt;='Mapa de férias'!$J$24))),"F",""))</f>
        <v/>
      </c>
      <c r="P275" s="44">
        <f>IF(OR($B275="",P$259=""),"",IF(AND(NETWORKDAYS(P$259,P$259,'Feriados'!$F$7:$F$22)=1,OR(AND(P$259&gt;='Mapa de férias'!$E$24,P$259&lt;='Mapa de férias'!$F$24),AND(P$259&gt;='Mapa de férias'!$G$24,P$259&lt;='Mapa de férias'!$H$24),AND(P$259&gt;='Mapa de férias'!$I$24,P$259&lt;='Mapa de férias'!$J$24))),"F",""))</f>
        <v/>
      </c>
      <c r="Q275" s="44">
        <f>IF(OR($B275="",Q$259=""),"",IF(AND(NETWORKDAYS(Q$259,Q$259,'Feriados'!$F$7:$F$22)=1,OR(AND(Q$259&gt;='Mapa de férias'!$E$24,Q$259&lt;='Mapa de férias'!$F$24),AND(Q$259&gt;='Mapa de férias'!$G$24,Q$259&lt;='Mapa de férias'!$H$24),AND(Q$259&gt;='Mapa de férias'!$I$24,Q$259&lt;='Mapa de férias'!$J$24))),"F",""))</f>
        <v/>
      </c>
      <c r="R275" s="44">
        <f>IF(OR($B275="",R$259=""),"",IF(AND(NETWORKDAYS(R$259,R$259,'Feriados'!$F$7:$F$22)=1,OR(AND(R$259&gt;='Mapa de férias'!$E$24,R$259&lt;='Mapa de férias'!$F$24),AND(R$259&gt;='Mapa de férias'!$G$24,R$259&lt;='Mapa de férias'!$H$24),AND(R$259&gt;='Mapa de férias'!$I$24,R$259&lt;='Mapa de férias'!$J$24))),"F",""))</f>
        <v/>
      </c>
      <c r="S275" s="44">
        <f>IF(OR($B275="",S$259=""),"",IF(AND(NETWORKDAYS(S$259,S$259,'Feriados'!$F$7:$F$22)=1,OR(AND(S$259&gt;='Mapa de férias'!$E$24,S$259&lt;='Mapa de férias'!$F$24),AND(S$259&gt;='Mapa de férias'!$G$24,S$259&lt;='Mapa de férias'!$H$24),AND(S$259&gt;='Mapa de férias'!$I$24,S$259&lt;='Mapa de férias'!$J$24))),"F",""))</f>
        <v/>
      </c>
      <c r="T275" s="44">
        <f>IF(OR($B275="",T$259=""),"",IF(AND(NETWORKDAYS(T$259,T$259,'Feriados'!$F$7:$F$22)=1,OR(AND(T$259&gt;='Mapa de férias'!$E$24,T$259&lt;='Mapa de férias'!$F$24),AND(T$259&gt;='Mapa de férias'!$G$24,T$259&lt;='Mapa de férias'!$H$24),AND(T$259&gt;='Mapa de férias'!$I$24,T$259&lt;='Mapa de férias'!$J$24))),"F",""))</f>
        <v/>
      </c>
      <c r="U275" s="44">
        <f>IF(OR($B275="",U$259=""),"",IF(AND(NETWORKDAYS(U$259,U$259,'Feriados'!$F$7:$F$22)=1,OR(AND(U$259&gt;='Mapa de férias'!$E$24,U$259&lt;='Mapa de férias'!$F$24),AND(U$259&gt;='Mapa de férias'!$G$24,U$259&lt;='Mapa de férias'!$H$24),AND(U$259&gt;='Mapa de férias'!$I$24,U$259&lt;='Mapa de férias'!$J$24))),"F",""))</f>
        <v/>
      </c>
      <c r="V275" s="44">
        <f>IF(OR($B275="",V$259=""),"",IF(AND(NETWORKDAYS(V$259,V$259,'Feriados'!$F$7:$F$22)=1,OR(AND(V$259&gt;='Mapa de férias'!$E$24,V$259&lt;='Mapa de férias'!$F$24),AND(V$259&gt;='Mapa de férias'!$G$24,V$259&lt;='Mapa de férias'!$H$24),AND(V$259&gt;='Mapa de férias'!$I$24,V$259&lt;='Mapa de férias'!$J$24))),"F",""))</f>
        <v/>
      </c>
      <c r="W275" s="44">
        <f>IF(OR($B275="",W$259=""),"",IF(AND(NETWORKDAYS(W$259,W$259,'Feriados'!$F$7:$F$22)=1,OR(AND(W$259&gt;='Mapa de férias'!$E$24,W$259&lt;='Mapa de férias'!$F$24),AND(W$259&gt;='Mapa de férias'!$G$24,W$259&lt;='Mapa de férias'!$H$24),AND(W$259&gt;='Mapa de férias'!$I$24,W$259&lt;='Mapa de férias'!$J$24))),"F",""))</f>
        <v/>
      </c>
      <c r="X275" s="44">
        <f>IF(OR($B275="",X$259=""),"",IF(AND(NETWORKDAYS(X$259,X$259,'Feriados'!$F$7:$F$22)=1,OR(AND(X$259&gt;='Mapa de férias'!$E$24,X$259&lt;='Mapa de férias'!$F$24),AND(X$259&gt;='Mapa de férias'!$G$24,X$259&lt;='Mapa de férias'!$H$24),AND(X$259&gt;='Mapa de férias'!$I$24,X$259&lt;='Mapa de férias'!$J$24))),"F",""))</f>
        <v/>
      </c>
      <c r="Y275" s="44">
        <f>IF(OR($B275="",Y$259=""),"",IF(AND(NETWORKDAYS(Y$259,Y$259,'Feriados'!$F$7:$F$22)=1,OR(AND(Y$259&gt;='Mapa de férias'!$E$24,Y$259&lt;='Mapa de férias'!$F$24),AND(Y$259&gt;='Mapa de férias'!$G$24,Y$259&lt;='Mapa de férias'!$H$24),AND(Y$259&gt;='Mapa de férias'!$I$24,Y$259&lt;='Mapa de férias'!$J$24))),"F",""))</f>
        <v/>
      </c>
      <c r="Z275" s="44">
        <f>IF(OR($B275="",Z$259=""),"",IF(AND(NETWORKDAYS(Z$259,Z$259,'Feriados'!$F$7:$F$22)=1,OR(AND(Z$259&gt;='Mapa de férias'!$E$24,Z$259&lt;='Mapa de férias'!$F$24),AND(Z$259&gt;='Mapa de férias'!$G$24,Z$259&lt;='Mapa de férias'!$H$24),AND(Z$259&gt;='Mapa de férias'!$I$24,Z$259&lt;='Mapa de férias'!$J$24))),"F",""))</f>
        <v/>
      </c>
      <c r="AA275" s="44">
        <f>IF(OR($B275="",AA$259=""),"",IF(AND(NETWORKDAYS(AA$259,AA$259,'Feriados'!$F$7:$F$22)=1,OR(AND(AA$259&gt;='Mapa de férias'!$E$24,AA$259&lt;='Mapa de férias'!$F$24),AND(AA$259&gt;='Mapa de férias'!$G$24,AA$259&lt;='Mapa de férias'!$H$24),AND(AA$259&gt;='Mapa de férias'!$I$24,AA$259&lt;='Mapa de férias'!$J$24))),"F",""))</f>
        <v/>
      </c>
      <c r="AB275" s="44">
        <f>IF(OR($B275="",AB$259=""),"",IF(AND(NETWORKDAYS(AB$259,AB$259,'Feriados'!$F$7:$F$22)=1,OR(AND(AB$259&gt;='Mapa de férias'!$E$24,AB$259&lt;='Mapa de férias'!$F$24),AND(AB$259&gt;='Mapa de férias'!$G$24,AB$259&lt;='Mapa de férias'!$H$24),AND(AB$259&gt;='Mapa de férias'!$I$24,AB$259&lt;='Mapa de férias'!$J$24))),"F",""))</f>
        <v/>
      </c>
      <c r="AC275" s="44">
        <f>IF(OR($B275="",AC$259=""),"",IF(AND(NETWORKDAYS(AC$259,AC$259,'Feriados'!$F$7:$F$22)=1,OR(AND(AC$259&gt;='Mapa de férias'!$E$24,AC$259&lt;='Mapa de férias'!$F$24),AND(AC$259&gt;='Mapa de férias'!$G$24,AC$259&lt;='Mapa de férias'!$H$24),AND(AC$259&gt;='Mapa de férias'!$I$24,AC$259&lt;='Mapa de férias'!$J$24))),"F",""))</f>
        <v/>
      </c>
      <c r="AD275" s="44">
        <f>IF(OR($B275="",AD$259=""),"",IF(AND(NETWORKDAYS(AD$259,AD$259,'Feriados'!$F$7:$F$22)=1,OR(AND(AD$259&gt;='Mapa de férias'!$E$24,AD$259&lt;='Mapa de férias'!$F$24),AND(AD$259&gt;='Mapa de férias'!$G$24,AD$259&lt;='Mapa de férias'!$H$24),AND(AD$259&gt;='Mapa de férias'!$I$24,AD$259&lt;='Mapa de férias'!$J$24))),"F",""))</f>
        <v/>
      </c>
      <c r="AE275" s="44">
        <f>IF(OR($B275="",AE$259=""),"",IF(AND(NETWORKDAYS(AE$259,AE$259,'Feriados'!$F$7:$F$22)=1,OR(AND(AE$259&gt;='Mapa de férias'!$E$24,AE$259&lt;='Mapa de férias'!$F$24),AND(AE$259&gt;='Mapa de férias'!$G$24,AE$259&lt;='Mapa de férias'!$H$24),AND(AE$259&gt;='Mapa de férias'!$I$24,AE$259&lt;='Mapa de férias'!$J$24))),"F",""))</f>
        <v/>
      </c>
      <c r="AF275" s="44">
        <f>IF(OR($B275="",AF$259=""),"",IF(AND(NETWORKDAYS(AF$259,AF$259,'Feriados'!$F$7:$F$22)=1,OR(AND(AF$259&gt;='Mapa de férias'!$E$24,AF$259&lt;='Mapa de férias'!$F$24),AND(AF$259&gt;='Mapa de férias'!$G$24,AF$259&lt;='Mapa de férias'!$H$24),AND(AF$259&gt;='Mapa de férias'!$I$24,AF$259&lt;='Mapa de férias'!$J$24))),"F",""))</f>
        <v/>
      </c>
      <c r="AG275" s="44">
        <f>IF(OR($B275="",AG$259=""),"",IF(AND(NETWORKDAYS(AG$259,AG$259,'Feriados'!$F$7:$F$22)=1,OR(AND(AG$259&gt;='Mapa de férias'!$E$24,AG$259&lt;='Mapa de férias'!$F$24),AND(AG$259&gt;='Mapa de férias'!$G$24,AG$259&lt;='Mapa de férias'!$H$24),AND(AG$259&gt;='Mapa de férias'!$I$24,AG$259&lt;='Mapa de férias'!$J$24))),"F",""))</f>
        <v/>
      </c>
      <c r="AH275" s="45">
        <f>IF($B275="","",COUNTIF(C275:AG275,"F"))</f>
        <v/>
      </c>
    </row>
    <row r="276" ht="15" customHeight="1">
      <c r="A276" s="42" t="n">
        <v>16</v>
      </c>
      <c r="B276" s="43">
        <f>IF('Mapa de férias'!$B$25="","",'Mapa de férias'!$B$25)</f>
        <v/>
      </c>
      <c r="C276" s="44">
        <f>IF(OR($B276="",C$259=""),"",IF(AND(NETWORKDAYS(C$259,C$259,'Feriados'!$F$7:$F$22)=1,OR(AND(C$259&gt;='Mapa de férias'!$E$25,C$259&lt;='Mapa de férias'!$F$25),AND(C$259&gt;='Mapa de férias'!$G$25,C$259&lt;='Mapa de férias'!$H$25),AND(C$259&gt;='Mapa de férias'!$I$25,C$259&lt;='Mapa de férias'!$J$25))),"F",""))</f>
        <v/>
      </c>
      <c r="D276" s="44">
        <f>IF(OR($B276="",D$259=""),"",IF(AND(NETWORKDAYS(D$259,D$259,'Feriados'!$F$7:$F$22)=1,OR(AND(D$259&gt;='Mapa de férias'!$E$25,D$259&lt;='Mapa de férias'!$F$25),AND(D$259&gt;='Mapa de férias'!$G$25,D$259&lt;='Mapa de férias'!$H$25),AND(D$259&gt;='Mapa de férias'!$I$25,D$259&lt;='Mapa de férias'!$J$25))),"F",""))</f>
        <v/>
      </c>
      <c r="E276" s="44">
        <f>IF(OR($B276="",E$259=""),"",IF(AND(NETWORKDAYS(E$259,E$259,'Feriados'!$F$7:$F$22)=1,OR(AND(E$259&gt;='Mapa de férias'!$E$25,E$259&lt;='Mapa de férias'!$F$25),AND(E$259&gt;='Mapa de férias'!$G$25,E$259&lt;='Mapa de férias'!$H$25),AND(E$259&gt;='Mapa de férias'!$I$25,E$259&lt;='Mapa de férias'!$J$25))),"F",""))</f>
        <v/>
      </c>
      <c r="F276" s="44">
        <f>IF(OR($B276="",F$259=""),"",IF(AND(NETWORKDAYS(F$259,F$259,'Feriados'!$F$7:$F$22)=1,OR(AND(F$259&gt;='Mapa de férias'!$E$25,F$259&lt;='Mapa de férias'!$F$25),AND(F$259&gt;='Mapa de férias'!$G$25,F$259&lt;='Mapa de férias'!$H$25),AND(F$259&gt;='Mapa de férias'!$I$25,F$259&lt;='Mapa de férias'!$J$25))),"F",""))</f>
        <v/>
      </c>
      <c r="G276" s="44">
        <f>IF(OR($B276="",G$259=""),"",IF(AND(NETWORKDAYS(G$259,G$259,'Feriados'!$F$7:$F$22)=1,OR(AND(G$259&gt;='Mapa de férias'!$E$25,G$259&lt;='Mapa de férias'!$F$25),AND(G$259&gt;='Mapa de férias'!$G$25,G$259&lt;='Mapa de férias'!$H$25),AND(G$259&gt;='Mapa de férias'!$I$25,G$259&lt;='Mapa de férias'!$J$25))),"F",""))</f>
        <v/>
      </c>
      <c r="H276" s="44">
        <f>IF(OR($B276="",H$259=""),"",IF(AND(NETWORKDAYS(H$259,H$259,'Feriados'!$F$7:$F$22)=1,OR(AND(H$259&gt;='Mapa de férias'!$E$25,H$259&lt;='Mapa de férias'!$F$25),AND(H$259&gt;='Mapa de férias'!$G$25,H$259&lt;='Mapa de férias'!$H$25),AND(H$259&gt;='Mapa de férias'!$I$25,H$259&lt;='Mapa de férias'!$J$25))),"F",""))</f>
        <v/>
      </c>
      <c r="I276" s="44">
        <f>IF(OR($B276="",I$259=""),"",IF(AND(NETWORKDAYS(I$259,I$259,'Feriados'!$F$7:$F$22)=1,OR(AND(I$259&gt;='Mapa de férias'!$E$25,I$259&lt;='Mapa de férias'!$F$25),AND(I$259&gt;='Mapa de férias'!$G$25,I$259&lt;='Mapa de férias'!$H$25),AND(I$259&gt;='Mapa de férias'!$I$25,I$259&lt;='Mapa de férias'!$J$25))),"F",""))</f>
        <v/>
      </c>
      <c r="J276" s="44">
        <f>IF(OR($B276="",J$259=""),"",IF(AND(NETWORKDAYS(J$259,J$259,'Feriados'!$F$7:$F$22)=1,OR(AND(J$259&gt;='Mapa de férias'!$E$25,J$259&lt;='Mapa de férias'!$F$25),AND(J$259&gt;='Mapa de férias'!$G$25,J$259&lt;='Mapa de férias'!$H$25),AND(J$259&gt;='Mapa de férias'!$I$25,J$259&lt;='Mapa de férias'!$J$25))),"F",""))</f>
        <v/>
      </c>
      <c r="K276" s="44">
        <f>IF(OR($B276="",K$259=""),"",IF(AND(NETWORKDAYS(K$259,K$259,'Feriados'!$F$7:$F$22)=1,OR(AND(K$259&gt;='Mapa de férias'!$E$25,K$259&lt;='Mapa de férias'!$F$25),AND(K$259&gt;='Mapa de férias'!$G$25,K$259&lt;='Mapa de férias'!$H$25),AND(K$259&gt;='Mapa de férias'!$I$25,K$259&lt;='Mapa de férias'!$J$25))),"F",""))</f>
        <v/>
      </c>
      <c r="L276" s="44">
        <f>IF(OR($B276="",L$259=""),"",IF(AND(NETWORKDAYS(L$259,L$259,'Feriados'!$F$7:$F$22)=1,OR(AND(L$259&gt;='Mapa de férias'!$E$25,L$259&lt;='Mapa de férias'!$F$25),AND(L$259&gt;='Mapa de férias'!$G$25,L$259&lt;='Mapa de férias'!$H$25),AND(L$259&gt;='Mapa de férias'!$I$25,L$259&lt;='Mapa de férias'!$J$25))),"F",""))</f>
        <v/>
      </c>
      <c r="M276" s="44">
        <f>IF(OR($B276="",M$259=""),"",IF(AND(NETWORKDAYS(M$259,M$259,'Feriados'!$F$7:$F$22)=1,OR(AND(M$259&gt;='Mapa de férias'!$E$25,M$259&lt;='Mapa de férias'!$F$25),AND(M$259&gt;='Mapa de férias'!$G$25,M$259&lt;='Mapa de férias'!$H$25),AND(M$259&gt;='Mapa de férias'!$I$25,M$259&lt;='Mapa de férias'!$J$25))),"F",""))</f>
        <v/>
      </c>
      <c r="N276" s="44">
        <f>IF(OR($B276="",N$259=""),"",IF(AND(NETWORKDAYS(N$259,N$259,'Feriados'!$F$7:$F$22)=1,OR(AND(N$259&gt;='Mapa de férias'!$E$25,N$259&lt;='Mapa de férias'!$F$25),AND(N$259&gt;='Mapa de férias'!$G$25,N$259&lt;='Mapa de férias'!$H$25),AND(N$259&gt;='Mapa de férias'!$I$25,N$259&lt;='Mapa de férias'!$J$25))),"F",""))</f>
        <v/>
      </c>
      <c r="O276" s="44">
        <f>IF(OR($B276="",O$259=""),"",IF(AND(NETWORKDAYS(O$259,O$259,'Feriados'!$F$7:$F$22)=1,OR(AND(O$259&gt;='Mapa de férias'!$E$25,O$259&lt;='Mapa de férias'!$F$25),AND(O$259&gt;='Mapa de férias'!$G$25,O$259&lt;='Mapa de férias'!$H$25),AND(O$259&gt;='Mapa de férias'!$I$25,O$259&lt;='Mapa de férias'!$J$25))),"F",""))</f>
        <v/>
      </c>
      <c r="P276" s="44">
        <f>IF(OR($B276="",P$259=""),"",IF(AND(NETWORKDAYS(P$259,P$259,'Feriados'!$F$7:$F$22)=1,OR(AND(P$259&gt;='Mapa de férias'!$E$25,P$259&lt;='Mapa de férias'!$F$25),AND(P$259&gt;='Mapa de férias'!$G$25,P$259&lt;='Mapa de férias'!$H$25),AND(P$259&gt;='Mapa de férias'!$I$25,P$259&lt;='Mapa de férias'!$J$25))),"F",""))</f>
        <v/>
      </c>
      <c r="Q276" s="44">
        <f>IF(OR($B276="",Q$259=""),"",IF(AND(NETWORKDAYS(Q$259,Q$259,'Feriados'!$F$7:$F$22)=1,OR(AND(Q$259&gt;='Mapa de férias'!$E$25,Q$259&lt;='Mapa de férias'!$F$25),AND(Q$259&gt;='Mapa de férias'!$G$25,Q$259&lt;='Mapa de férias'!$H$25),AND(Q$259&gt;='Mapa de férias'!$I$25,Q$259&lt;='Mapa de férias'!$J$25))),"F",""))</f>
        <v/>
      </c>
      <c r="R276" s="44">
        <f>IF(OR($B276="",R$259=""),"",IF(AND(NETWORKDAYS(R$259,R$259,'Feriados'!$F$7:$F$22)=1,OR(AND(R$259&gt;='Mapa de férias'!$E$25,R$259&lt;='Mapa de férias'!$F$25),AND(R$259&gt;='Mapa de férias'!$G$25,R$259&lt;='Mapa de férias'!$H$25),AND(R$259&gt;='Mapa de férias'!$I$25,R$259&lt;='Mapa de férias'!$J$25))),"F",""))</f>
        <v/>
      </c>
      <c r="S276" s="44">
        <f>IF(OR($B276="",S$259=""),"",IF(AND(NETWORKDAYS(S$259,S$259,'Feriados'!$F$7:$F$22)=1,OR(AND(S$259&gt;='Mapa de férias'!$E$25,S$259&lt;='Mapa de férias'!$F$25),AND(S$259&gt;='Mapa de férias'!$G$25,S$259&lt;='Mapa de férias'!$H$25),AND(S$259&gt;='Mapa de férias'!$I$25,S$259&lt;='Mapa de férias'!$J$25))),"F",""))</f>
        <v/>
      </c>
      <c r="T276" s="44">
        <f>IF(OR($B276="",T$259=""),"",IF(AND(NETWORKDAYS(T$259,T$259,'Feriados'!$F$7:$F$22)=1,OR(AND(T$259&gt;='Mapa de férias'!$E$25,T$259&lt;='Mapa de férias'!$F$25),AND(T$259&gt;='Mapa de férias'!$G$25,T$259&lt;='Mapa de férias'!$H$25),AND(T$259&gt;='Mapa de férias'!$I$25,T$259&lt;='Mapa de férias'!$J$25))),"F",""))</f>
        <v/>
      </c>
      <c r="U276" s="44">
        <f>IF(OR($B276="",U$259=""),"",IF(AND(NETWORKDAYS(U$259,U$259,'Feriados'!$F$7:$F$22)=1,OR(AND(U$259&gt;='Mapa de férias'!$E$25,U$259&lt;='Mapa de férias'!$F$25),AND(U$259&gt;='Mapa de férias'!$G$25,U$259&lt;='Mapa de férias'!$H$25),AND(U$259&gt;='Mapa de férias'!$I$25,U$259&lt;='Mapa de férias'!$J$25))),"F",""))</f>
        <v/>
      </c>
      <c r="V276" s="44">
        <f>IF(OR($B276="",V$259=""),"",IF(AND(NETWORKDAYS(V$259,V$259,'Feriados'!$F$7:$F$22)=1,OR(AND(V$259&gt;='Mapa de férias'!$E$25,V$259&lt;='Mapa de férias'!$F$25),AND(V$259&gt;='Mapa de férias'!$G$25,V$259&lt;='Mapa de férias'!$H$25),AND(V$259&gt;='Mapa de férias'!$I$25,V$259&lt;='Mapa de férias'!$J$25))),"F",""))</f>
        <v/>
      </c>
      <c r="W276" s="44">
        <f>IF(OR($B276="",W$259=""),"",IF(AND(NETWORKDAYS(W$259,W$259,'Feriados'!$F$7:$F$22)=1,OR(AND(W$259&gt;='Mapa de férias'!$E$25,W$259&lt;='Mapa de férias'!$F$25),AND(W$259&gt;='Mapa de férias'!$G$25,W$259&lt;='Mapa de férias'!$H$25),AND(W$259&gt;='Mapa de férias'!$I$25,W$259&lt;='Mapa de férias'!$J$25))),"F",""))</f>
        <v/>
      </c>
      <c r="X276" s="44">
        <f>IF(OR($B276="",X$259=""),"",IF(AND(NETWORKDAYS(X$259,X$259,'Feriados'!$F$7:$F$22)=1,OR(AND(X$259&gt;='Mapa de férias'!$E$25,X$259&lt;='Mapa de férias'!$F$25),AND(X$259&gt;='Mapa de férias'!$G$25,X$259&lt;='Mapa de férias'!$H$25),AND(X$259&gt;='Mapa de férias'!$I$25,X$259&lt;='Mapa de férias'!$J$25))),"F",""))</f>
        <v/>
      </c>
      <c r="Y276" s="44">
        <f>IF(OR($B276="",Y$259=""),"",IF(AND(NETWORKDAYS(Y$259,Y$259,'Feriados'!$F$7:$F$22)=1,OR(AND(Y$259&gt;='Mapa de férias'!$E$25,Y$259&lt;='Mapa de férias'!$F$25),AND(Y$259&gt;='Mapa de férias'!$G$25,Y$259&lt;='Mapa de férias'!$H$25),AND(Y$259&gt;='Mapa de férias'!$I$25,Y$259&lt;='Mapa de férias'!$J$25))),"F",""))</f>
        <v/>
      </c>
      <c r="Z276" s="44">
        <f>IF(OR($B276="",Z$259=""),"",IF(AND(NETWORKDAYS(Z$259,Z$259,'Feriados'!$F$7:$F$22)=1,OR(AND(Z$259&gt;='Mapa de férias'!$E$25,Z$259&lt;='Mapa de férias'!$F$25),AND(Z$259&gt;='Mapa de férias'!$G$25,Z$259&lt;='Mapa de férias'!$H$25),AND(Z$259&gt;='Mapa de férias'!$I$25,Z$259&lt;='Mapa de férias'!$J$25))),"F",""))</f>
        <v/>
      </c>
      <c r="AA276" s="44">
        <f>IF(OR($B276="",AA$259=""),"",IF(AND(NETWORKDAYS(AA$259,AA$259,'Feriados'!$F$7:$F$22)=1,OR(AND(AA$259&gt;='Mapa de férias'!$E$25,AA$259&lt;='Mapa de férias'!$F$25),AND(AA$259&gt;='Mapa de férias'!$G$25,AA$259&lt;='Mapa de férias'!$H$25),AND(AA$259&gt;='Mapa de férias'!$I$25,AA$259&lt;='Mapa de férias'!$J$25))),"F",""))</f>
        <v/>
      </c>
      <c r="AB276" s="44">
        <f>IF(OR($B276="",AB$259=""),"",IF(AND(NETWORKDAYS(AB$259,AB$259,'Feriados'!$F$7:$F$22)=1,OR(AND(AB$259&gt;='Mapa de férias'!$E$25,AB$259&lt;='Mapa de férias'!$F$25),AND(AB$259&gt;='Mapa de férias'!$G$25,AB$259&lt;='Mapa de férias'!$H$25),AND(AB$259&gt;='Mapa de férias'!$I$25,AB$259&lt;='Mapa de férias'!$J$25))),"F",""))</f>
        <v/>
      </c>
      <c r="AC276" s="44">
        <f>IF(OR($B276="",AC$259=""),"",IF(AND(NETWORKDAYS(AC$259,AC$259,'Feriados'!$F$7:$F$22)=1,OR(AND(AC$259&gt;='Mapa de férias'!$E$25,AC$259&lt;='Mapa de férias'!$F$25),AND(AC$259&gt;='Mapa de férias'!$G$25,AC$259&lt;='Mapa de férias'!$H$25),AND(AC$259&gt;='Mapa de férias'!$I$25,AC$259&lt;='Mapa de férias'!$J$25))),"F",""))</f>
        <v/>
      </c>
      <c r="AD276" s="44">
        <f>IF(OR($B276="",AD$259=""),"",IF(AND(NETWORKDAYS(AD$259,AD$259,'Feriados'!$F$7:$F$22)=1,OR(AND(AD$259&gt;='Mapa de férias'!$E$25,AD$259&lt;='Mapa de férias'!$F$25),AND(AD$259&gt;='Mapa de férias'!$G$25,AD$259&lt;='Mapa de férias'!$H$25),AND(AD$259&gt;='Mapa de férias'!$I$25,AD$259&lt;='Mapa de férias'!$J$25))),"F",""))</f>
        <v/>
      </c>
      <c r="AE276" s="44">
        <f>IF(OR($B276="",AE$259=""),"",IF(AND(NETWORKDAYS(AE$259,AE$259,'Feriados'!$F$7:$F$22)=1,OR(AND(AE$259&gt;='Mapa de férias'!$E$25,AE$259&lt;='Mapa de férias'!$F$25),AND(AE$259&gt;='Mapa de férias'!$G$25,AE$259&lt;='Mapa de férias'!$H$25),AND(AE$259&gt;='Mapa de férias'!$I$25,AE$259&lt;='Mapa de férias'!$J$25))),"F",""))</f>
        <v/>
      </c>
      <c r="AF276" s="44">
        <f>IF(OR($B276="",AF$259=""),"",IF(AND(NETWORKDAYS(AF$259,AF$259,'Feriados'!$F$7:$F$22)=1,OR(AND(AF$259&gt;='Mapa de férias'!$E$25,AF$259&lt;='Mapa de férias'!$F$25),AND(AF$259&gt;='Mapa de férias'!$G$25,AF$259&lt;='Mapa de férias'!$H$25),AND(AF$259&gt;='Mapa de férias'!$I$25,AF$259&lt;='Mapa de férias'!$J$25))),"F",""))</f>
        <v/>
      </c>
      <c r="AG276" s="44">
        <f>IF(OR($B276="",AG$259=""),"",IF(AND(NETWORKDAYS(AG$259,AG$259,'Feriados'!$F$7:$F$22)=1,OR(AND(AG$259&gt;='Mapa de férias'!$E$25,AG$259&lt;='Mapa de férias'!$F$25),AND(AG$259&gt;='Mapa de férias'!$G$25,AG$259&lt;='Mapa de férias'!$H$25),AND(AG$259&gt;='Mapa de férias'!$I$25,AG$259&lt;='Mapa de férias'!$J$25))),"F",""))</f>
        <v/>
      </c>
      <c r="AH276" s="45">
        <f>IF($B276="","",COUNTIF(C276:AG276,"F"))</f>
        <v/>
      </c>
    </row>
    <row r="277" ht="15" customHeight="1">
      <c r="A277" s="42" t="n">
        <v>17</v>
      </c>
      <c r="B277" s="43">
        <f>IF('Mapa de férias'!$B$26="","",'Mapa de férias'!$B$26)</f>
        <v/>
      </c>
      <c r="C277" s="44">
        <f>IF(OR($B277="",C$259=""),"",IF(AND(NETWORKDAYS(C$259,C$259,'Feriados'!$F$7:$F$22)=1,OR(AND(C$259&gt;='Mapa de férias'!$E$26,C$259&lt;='Mapa de férias'!$F$26),AND(C$259&gt;='Mapa de férias'!$G$26,C$259&lt;='Mapa de férias'!$H$26),AND(C$259&gt;='Mapa de férias'!$I$26,C$259&lt;='Mapa de férias'!$J$26))),"F",""))</f>
        <v/>
      </c>
      <c r="D277" s="44">
        <f>IF(OR($B277="",D$259=""),"",IF(AND(NETWORKDAYS(D$259,D$259,'Feriados'!$F$7:$F$22)=1,OR(AND(D$259&gt;='Mapa de férias'!$E$26,D$259&lt;='Mapa de férias'!$F$26),AND(D$259&gt;='Mapa de férias'!$G$26,D$259&lt;='Mapa de férias'!$H$26),AND(D$259&gt;='Mapa de férias'!$I$26,D$259&lt;='Mapa de férias'!$J$26))),"F",""))</f>
        <v/>
      </c>
      <c r="E277" s="44">
        <f>IF(OR($B277="",E$259=""),"",IF(AND(NETWORKDAYS(E$259,E$259,'Feriados'!$F$7:$F$22)=1,OR(AND(E$259&gt;='Mapa de férias'!$E$26,E$259&lt;='Mapa de férias'!$F$26),AND(E$259&gt;='Mapa de férias'!$G$26,E$259&lt;='Mapa de férias'!$H$26),AND(E$259&gt;='Mapa de férias'!$I$26,E$259&lt;='Mapa de férias'!$J$26))),"F",""))</f>
        <v/>
      </c>
      <c r="F277" s="44">
        <f>IF(OR($B277="",F$259=""),"",IF(AND(NETWORKDAYS(F$259,F$259,'Feriados'!$F$7:$F$22)=1,OR(AND(F$259&gt;='Mapa de férias'!$E$26,F$259&lt;='Mapa de férias'!$F$26),AND(F$259&gt;='Mapa de férias'!$G$26,F$259&lt;='Mapa de férias'!$H$26),AND(F$259&gt;='Mapa de férias'!$I$26,F$259&lt;='Mapa de férias'!$J$26))),"F",""))</f>
        <v/>
      </c>
      <c r="G277" s="44">
        <f>IF(OR($B277="",G$259=""),"",IF(AND(NETWORKDAYS(G$259,G$259,'Feriados'!$F$7:$F$22)=1,OR(AND(G$259&gt;='Mapa de férias'!$E$26,G$259&lt;='Mapa de férias'!$F$26),AND(G$259&gt;='Mapa de férias'!$G$26,G$259&lt;='Mapa de férias'!$H$26),AND(G$259&gt;='Mapa de férias'!$I$26,G$259&lt;='Mapa de férias'!$J$26))),"F",""))</f>
        <v/>
      </c>
      <c r="H277" s="44">
        <f>IF(OR($B277="",H$259=""),"",IF(AND(NETWORKDAYS(H$259,H$259,'Feriados'!$F$7:$F$22)=1,OR(AND(H$259&gt;='Mapa de férias'!$E$26,H$259&lt;='Mapa de férias'!$F$26),AND(H$259&gt;='Mapa de férias'!$G$26,H$259&lt;='Mapa de férias'!$H$26),AND(H$259&gt;='Mapa de férias'!$I$26,H$259&lt;='Mapa de férias'!$J$26))),"F",""))</f>
        <v/>
      </c>
      <c r="I277" s="44">
        <f>IF(OR($B277="",I$259=""),"",IF(AND(NETWORKDAYS(I$259,I$259,'Feriados'!$F$7:$F$22)=1,OR(AND(I$259&gt;='Mapa de férias'!$E$26,I$259&lt;='Mapa de férias'!$F$26),AND(I$259&gt;='Mapa de férias'!$G$26,I$259&lt;='Mapa de férias'!$H$26),AND(I$259&gt;='Mapa de férias'!$I$26,I$259&lt;='Mapa de férias'!$J$26))),"F",""))</f>
        <v/>
      </c>
      <c r="J277" s="44">
        <f>IF(OR($B277="",J$259=""),"",IF(AND(NETWORKDAYS(J$259,J$259,'Feriados'!$F$7:$F$22)=1,OR(AND(J$259&gt;='Mapa de férias'!$E$26,J$259&lt;='Mapa de férias'!$F$26),AND(J$259&gt;='Mapa de férias'!$G$26,J$259&lt;='Mapa de férias'!$H$26),AND(J$259&gt;='Mapa de férias'!$I$26,J$259&lt;='Mapa de férias'!$J$26))),"F",""))</f>
        <v/>
      </c>
      <c r="K277" s="44">
        <f>IF(OR($B277="",K$259=""),"",IF(AND(NETWORKDAYS(K$259,K$259,'Feriados'!$F$7:$F$22)=1,OR(AND(K$259&gt;='Mapa de férias'!$E$26,K$259&lt;='Mapa de férias'!$F$26),AND(K$259&gt;='Mapa de férias'!$G$26,K$259&lt;='Mapa de férias'!$H$26),AND(K$259&gt;='Mapa de férias'!$I$26,K$259&lt;='Mapa de férias'!$J$26))),"F",""))</f>
        <v/>
      </c>
      <c r="L277" s="44">
        <f>IF(OR($B277="",L$259=""),"",IF(AND(NETWORKDAYS(L$259,L$259,'Feriados'!$F$7:$F$22)=1,OR(AND(L$259&gt;='Mapa de férias'!$E$26,L$259&lt;='Mapa de férias'!$F$26),AND(L$259&gt;='Mapa de férias'!$G$26,L$259&lt;='Mapa de férias'!$H$26),AND(L$259&gt;='Mapa de férias'!$I$26,L$259&lt;='Mapa de férias'!$J$26))),"F",""))</f>
        <v/>
      </c>
      <c r="M277" s="44">
        <f>IF(OR($B277="",M$259=""),"",IF(AND(NETWORKDAYS(M$259,M$259,'Feriados'!$F$7:$F$22)=1,OR(AND(M$259&gt;='Mapa de férias'!$E$26,M$259&lt;='Mapa de férias'!$F$26),AND(M$259&gt;='Mapa de férias'!$G$26,M$259&lt;='Mapa de férias'!$H$26),AND(M$259&gt;='Mapa de férias'!$I$26,M$259&lt;='Mapa de férias'!$J$26))),"F",""))</f>
        <v/>
      </c>
      <c r="N277" s="44">
        <f>IF(OR($B277="",N$259=""),"",IF(AND(NETWORKDAYS(N$259,N$259,'Feriados'!$F$7:$F$22)=1,OR(AND(N$259&gt;='Mapa de férias'!$E$26,N$259&lt;='Mapa de férias'!$F$26),AND(N$259&gt;='Mapa de férias'!$G$26,N$259&lt;='Mapa de férias'!$H$26),AND(N$259&gt;='Mapa de férias'!$I$26,N$259&lt;='Mapa de férias'!$J$26))),"F",""))</f>
        <v/>
      </c>
      <c r="O277" s="44">
        <f>IF(OR($B277="",O$259=""),"",IF(AND(NETWORKDAYS(O$259,O$259,'Feriados'!$F$7:$F$22)=1,OR(AND(O$259&gt;='Mapa de férias'!$E$26,O$259&lt;='Mapa de férias'!$F$26),AND(O$259&gt;='Mapa de férias'!$G$26,O$259&lt;='Mapa de férias'!$H$26),AND(O$259&gt;='Mapa de férias'!$I$26,O$259&lt;='Mapa de férias'!$J$26))),"F",""))</f>
        <v/>
      </c>
      <c r="P277" s="44">
        <f>IF(OR($B277="",P$259=""),"",IF(AND(NETWORKDAYS(P$259,P$259,'Feriados'!$F$7:$F$22)=1,OR(AND(P$259&gt;='Mapa de férias'!$E$26,P$259&lt;='Mapa de férias'!$F$26),AND(P$259&gt;='Mapa de férias'!$G$26,P$259&lt;='Mapa de férias'!$H$26),AND(P$259&gt;='Mapa de férias'!$I$26,P$259&lt;='Mapa de férias'!$J$26))),"F",""))</f>
        <v/>
      </c>
      <c r="Q277" s="44">
        <f>IF(OR($B277="",Q$259=""),"",IF(AND(NETWORKDAYS(Q$259,Q$259,'Feriados'!$F$7:$F$22)=1,OR(AND(Q$259&gt;='Mapa de férias'!$E$26,Q$259&lt;='Mapa de férias'!$F$26),AND(Q$259&gt;='Mapa de férias'!$G$26,Q$259&lt;='Mapa de férias'!$H$26),AND(Q$259&gt;='Mapa de férias'!$I$26,Q$259&lt;='Mapa de férias'!$J$26))),"F",""))</f>
        <v/>
      </c>
      <c r="R277" s="44">
        <f>IF(OR($B277="",R$259=""),"",IF(AND(NETWORKDAYS(R$259,R$259,'Feriados'!$F$7:$F$22)=1,OR(AND(R$259&gt;='Mapa de férias'!$E$26,R$259&lt;='Mapa de férias'!$F$26),AND(R$259&gt;='Mapa de férias'!$G$26,R$259&lt;='Mapa de férias'!$H$26),AND(R$259&gt;='Mapa de férias'!$I$26,R$259&lt;='Mapa de férias'!$J$26))),"F",""))</f>
        <v/>
      </c>
      <c r="S277" s="44">
        <f>IF(OR($B277="",S$259=""),"",IF(AND(NETWORKDAYS(S$259,S$259,'Feriados'!$F$7:$F$22)=1,OR(AND(S$259&gt;='Mapa de férias'!$E$26,S$259&lt;='Mapa de férias'!$F$26),AND(S$259&gt;='Mapa de férias'!$G$26,S$259&lt;='Mapa de férias'!$H$26),AND(S$259&gt;='Mapa de férias'!$I$26,S$259&lt;='Mapa de férias'!$J$26))),"F",""))</f>
        <v/>
      </c>
      <c r="T277" s="44">
        <f>IF(OR($B277="",T$259=""),"",IF(AND(NETWORKDAYS(T$259,T$259,'Feriados'!$F$7:$F$22)=1,OR(AND(T$259&gt;='Mapa de férias'!$E$26,T$259&lt;='Mapa de férias'!$F$26),AND(T$259&gt;='Mapa de férias'!$G$26,T$259&lt;='Mapa de férias'!$H$26),AND(T$259&gt;='Mapa de férias'!$I$26,T$259&lt;='Mapa de férias'!$J$26))),"F",""))</f>
        <v/>
      </c>
      <c r="U277" s="44">
        <f>IF(OR($B277="",U$259=""),"",IF(AND(NETWORKDAYS(U$259,U$259,'Feriados'!$F$7:$F$22)=1,OR(AND(U$259&gt;='Mapa de férias'!$E$26,U$259&lt;='Mapa de férias'!$F$26),AND(U$259&gt;='Mapa de férias'!$G$26,U$259&lt;='Mapa de férias'!$H$26),AND(U$259&gt;='Mapa de férias'!$I$26,U$259&lt;='Mapa de férias'!$J$26))),"F",""))</f>
        <v/>
      </c>
      <c r="V277" s="44">
        <f>IF(OR($B277="",V$259=""),"",IF(AND(NETWORKDAYS(V$259,V$259,'Feriados'!$F$7:$F$22)=1,OR(AND(V$259&gt;='Mapa de férias'!$E$26,V$259&lt;='Mapa de férias'!$F$26),AND(V$259&gt;='Mapa de férias'!$G$26,V$259&lt;='Mapa de férias'!$H$26),AND(V$259&gt;='Mapa de férias'!$I$26,V$259&lt;='Mapa de férias'!$J$26))),"F",""))</f>
        <v/>
      </c>
      <c r="W277" s="44">
        <f>IF(OR($B277="",W$259=""),"",IF(AND(NETWORKDAYS(W$259,W$259,'Feriados'!$F$7:$F$22)=1,OR(AND(W$259&gt;='Mapa de férias'!$E$26,W$259&lt;='Mapa de férias'!$F$26),AND(W$259&gt;='Mapa de férias'!$G$26,W$259&lt;='Mapa de férias'!$H$26),AND(W$259&gt;='Mapa de férias'!$I$26,W$259&lt;='Mapa de férias'!$J$26))),"F",""))</f>
        <v/>
      </c>
      <c r="X277" s="44">
        <f>IF(OR($B277="",X$259=""),"",IF(AND(NETWORKDAYS(X$259,X$259,'Feriados'!$F$7:$F$22)=1,OR(AND(X$259&gt;='Mapa de férias'!$E$26,X$259&lt;='Mapa de férias'!$F$26),AND(X$259&gt;='Mapa de férias'!$G$26,X$259&lt;='Mapa de férias'!$H$26),AND(X$259&gt;='Mapa de férias'!$I$26,X$259&lt;='Mapa de férias'!$J$26))),"F",""))</f>
        <v/>
      </c>
      <c r="Y277" s="44">
        <f>IF(OR($B277="",Y$259=""),"",IF(AND(NETWORKDAYS(Y$259,Y$259,'Feriados'!$F$7:$F$22)=1,OR(AND(Y$259&gt;='Mapa de férias'!$E$26,Y$259&lt;='Mapa de férias'!$F$26),AND(Y$259&gt;='Mapa de férias'!$G$26,Y$259&lt;='Mapa de férias'!$H$26),AND(Y$259&gt;='Mapa de férias'!$I$26,Y$259&lt;='Mapa de férias'!$J$26))),"F",""))</f>
        <v/>
      </c>
      <c r="Z277" s="44">
        <f>IF(OR($B277="",Z$259=""),"",IF(AND(NETWORKDAYS(Z$259,Z$259,'Feriados'!$F$7:$F$22)=1,OR(AND(Z$259&gt;='Mapa de férias'!$E$26,Z$259&lt;='Mapa de férias'!$F$26),AND(Z$259&gt;='Mapa de férias'!$G$26,Z$259&lt;='Mapa de férias'!$H$26),AND(Z$259&gt;='Mapa de férias'!$I$26,Z$259&lt;='Mapa de férias'!$J$26))),"F",""))</f>
        <v/>
      </c>
      <c r="AA277" s="44">
        <f>IF(OR($B277="",AA$259=""),"",IF(AND(NETWORKDAYS(AA$259,AA$259,'Feriados'!$F$7:$F$22)=1,OR(AND(AA$259&gt;='Mapa de férias'!$E$26,AA$259&lt;='Mapa de férias'!$F$26),AND(AA$259&gt;='Mapa de férias'!$G$26,AA$259&lt;='Mapa de férias'!$H$26),AND(AA$259&gt;='Mapa de férias'!$I$26,AA$259&lt;='Mapa de férias'!$J$26))),"F",""))</f>
        <v/>
      </c>
      <c r="AB277" s="44">
        <f>IF(OR($B277="",AB$259=""),"",IF(AND(NETWORKDAYS(AB$259,AB$259,'Feriados'!$F$7:$F$22)=1,OR(AND(AB$259&gt;='Mapa de férias'!$E$26,AB$259&lt;='Mapa de férias'!$F$26),AND(AB$259&gt;='Mapa de férias'!$G$26,AB$259&lt;='Mapa de férias'!$H$26),AND(AB$259&gt;='Mapa de férias'!$I$26,AB$259&lt;='Mapa de férias'!$J$26))),"F",""))</f>
        <v/>
      </c>
      <c r="AC277" s="44">
        <f>IF(OR($B277="",AC$259=""),"",IF(AND(NETWORKDAYS(AC$259,AC$259,'Feriados'!$F$7:$F$22)=1,OR(AND(AC$259&gt;='Mapa de férias'!$E$26,AC$259&lt;='Mapa de férias'!$F$26),AND(AC$259&gt;='Mapa de férias'!$G$26,AC$259&lt;='Mapa de férias'!$H$26),AND(AC$259&gt;='Mapa de férias'!$I$26,AC$259&lt;='Mapa de férias'!$J$26))),"F",""))</f>
        <v/>
      </c>
      <c r="AD277" s="44">
        <f>IF(OR($B277="",AD$259=""),"",IF(AND(NETWORKDAYS(AD$259,AD$259,'Feriados'!$F$7:$F$22)=1,OR(AND(AD$259&gt;='Mapa de férias'!$E$26,AD$259&lt;='Mapa de férias'!$F$26),AND(AD$259&gt;='Mapa de férias'!$G$26,AD$259&lt;='Mapa de férias'!$H$26),AND(AD$259&gt;='Mapa de férias'!$I$26,AD$259&lt;='Mapa de férias'!$J$26))),"F",""))</f>
        <v/>
      </c>
      <c r="AE277" s="44">
        <f>IF(OR($B277="",AE$259=""),"",IF(AND(NETWORKDAYS(AE$259,AE$259,'Feriados'!$F$7:$F$22)=1,OR(AND(AE$259&gt;='Mapa de férias'!$E$26,AE$259&lt;='Mapa de férias'!$F$26),AND(AE$259&gt;='Mapa de férias'!$G$26,AE$259&lt;='Mapa de férias'!$H$26),AND(AE$259&gt;='Mapa de férias'!$I$26,AE$259&lt;='Mapa de férias'!$J$26))),"F",""))</f>
        <v/>
      </c>
      <c r="AF277" s="44">
        <f>IF(OR($B277="",AF$259=""),"",IF(AND(NETWORKDAYS(AF$259,AF$259,'Feriados'!$F$7:$F$22)=1,OR(AND(AF$259&gt;='Mapa de férias'!$E$26,AF$259&lt;='Mapa de férias'!$F$26),AND(AF$259&gt;='Mapa de férias'!$G$26,AF$259&lt;='Mapa de férias'!$H$26),AND(AF$259&gt;='Mapa de férias'!$I$26,AF$259&lt;='Mapa de férias'!$J$26))),"F",""))</f>
        <v/>
      </c>
      <c r="AG277" s="44">
        <f>IF(OR($B277="",AG$259=""),"",IF(AND(NETWORKDAYS(AG$259,AG$259,'Feriados'!$F$7:$F$22)=1,OR(AND(AG$259&gt;='Mapa de férias'!$E$26,AG$259&lt;='Mapa de férias'!$F$26),AND(AG$259&gt;='Mapa de férias'!$G$26,AG$259&lt;='Mapa de férias'!$H$26),AND(AG$259&gt;='Mapa de férias'!$I$26,AG$259&lt;='Mapa de férias'!$J$26))),"F",""))</f>
        <v/>
      </c>
      <c r="AH277" s="45">
        <f>IF($B277="","",COUNTIF(C277:AG277,"F"))</f>
        <v/>
      </c>
    </row>
    <row r="278" ht="15" customHeight="1">
      <c r="A278" s="42" t="n">
        <v>18</v>
      </c>
      <c r="B278" s="43">
        <f>IF('Mapa de férias'!$B$27="","",'Mapa de férias'!$B$27)</f>
        <v/>
      </c>
      <c r="C278" s="44">
        <f>IF(OR($B278="",C$259=""),"",IF(AND(NETWORKDAYS(C$259,C$259,'Feriados'!$F$7:$F$22)=1,OR(AND(C$259&gt;='Mapa de férias'!$E$27,C$259&lt;='Mapa de férias'!$F$27),AND(C$259&gt;='Mapa de férias'!$G$27,C$259&lt;='Mapa de férias'!$H$27),AND(C$259&gt;='Mapa de férias'!$I$27,C$259&lt;='Mapa de férias'!$J$27))),"F",""))</f>
        <v/>
      </c>
      <c r="D278" s="44">
        <f>IF(OR($B278="",D$259=""),"",IF(AND(NETWORKDAYS(D$259,D$259,'Feriados'!$F$7:$F$22)=1,OR(AND(D$259&gt;='Mapa de férias'!$E$27,D$259&lt;='Mapa de férias'!$F$27),AND(D$259&gt;='Mapa de férias'!$G$27,D$259&lt;='Mapa de férias'!$H$27),AND(D$259&gt;='Mapa de férias'!$I$27,D$259&lt;='Mapa de férias'!$J$27))),"F",""))</f>
        <v/>
      </c>
      <c r="E278" s="44">
        <f>IF(OR($B278="",E$259=""),"",IF(AND(NETWORKDAYS(E$259,E$259,'Feriados'!$F$7:$F$22)=1,OR(AND(E$259&gt;='Mapa de férias'!$E$27,E$259&lt;='Mapa de férias'!$F$27),AND(E$259&gt;='Mapa de férias'!$G$27,E$259&lt;='Mapa de férias'!$H$27),AND(E$259&gt;='Mapa de férias'!$I$27,E$259&lt;='Mapa de férias'!$J$27))),"F",""))</f>
        <v/>
      </c>
      <c r="F278" s="44">
        <f>IF(OR($B278="",F$259=""),"",IF(AND(NETWORKDAYS(F$259,F$259,'Feriados'!$F$7:$F$22)=1,OR(AND(F$259&gt;='Mapa de férias'!$E$27,F$259&lt;='Mapa de férias'!$F$27),AND(F$259&gt;='Mapa de férias'!$G$27,F$259&lt;='Mapa de férias'!$H$27),AND(F$259&gt;='Mapa de férias'!$I$27,F$259&lt;='Mapa de férias'!$J$27))),"F",""))</f>
        <v/>
      </c>
      <c r="G278" s="44">
        <f>IF(OR($B278="",G$259=""),"",IF(AND(NETWORKDAYS(G$259,G$259,'Feriados'!$F$7:$F$22)=1,OR(AND(G$259&gt;='Mapa de férias'!$E$27,G$259&lt;='Mapa de férias'!$F$27),AND(G$259&gt;='Mapa de férias'!$G$27,G$259&lt;='Mapa de férias'!$H$27),AND(G$259&gt;='Mapa de férias'!$I$27,G$259&lt;='Mapa de férias'!$J$27))),"F",""))</f>
        <v/>
      </c>
      <c r="H278" s="44">
        <f>IF(OR($B278="",H$259=""),"",IF(AND(NETWORKDAYS(H$259,H$259,'Feriados'!$F$7:$F$22)=1,OR(AND(H$259&gt;='Mapa de férias'!$E$27,H$259&lt;='Mapa de férias'!$F$27),AND(H$259&gt;='Mapa de férias'!$G$27,H$259&lt;='Mapa de férias'!$H$27),AND(H$259&gt;='Mapa de férias'!$I$27,H$259&lt;='Mapa de férias'!$J$27))),"F",""))</f>
        <v/>
      </c>
      <c r="I278" s="44">
        <f>IF(OR($B278="",I$259=""),"",IF(AND(NETWORKDAYS(I$259,I$259,'Feriados'!$F$7:$F$22)=1,OR(AND(I$259&gt;='Mapa de férias'!$E$27,I$259&lt;='Mapa de férias'!$F$27),AND(I$259&gt;='Mapa de férias'!$G$27,I$259&lt;='Mapa de férias'!$H$27),AND(I$259&gt;='Mapa de férias'!$I$27,I$259&lt;='Mapa de férias'!$J$27))),"F",""))</f>
        <v/>
      </c>
      <c r="J278" s="44">
        <f>IF(OR($B278="",J$259=""),"",IF(AND(NETWORKDAYS(J$259,J$259,'Feriados'!$F$7:$F$22)=1,OR(AND(J$259&gt;='Mapa de férias'!$E$27,J$259&lt;='Mapa de férias'!$F$27),AND(J$259&gt;='Mapa de férias'!$G$27,J$259&lt;='Mapa de férias'!$H$27),AND(J$259&gt;='Mapa de férias'!$I$27,J$259&lt;='Mapa de férias'!$J$27))),"F",""))</f>
        <v/>
      </c>
      <c r="K278" s="44">
        <f>IF(OR($B278="",K$259=""),"",IF(AND(NETWORKDAYS(K$259,K$259,'Feriados'!$F$7:$F$22)=1,OR(AND(K$259&gt;='Mapa de férias'!$E$27,K$259&lt;='Mapa de férias'!$F$27),AND(K$259&gt;='Mapa de férias'!$G$27,K$259&lt;='Mapa de férias'!$H$27),AND(K$259&gt;='Mapa de férias'!$I$27,K$259&lt;='Mapa de férias'!$J$27))),"F",""))</f>
        <v/>
      </c>
      <c r="L278" s="44">
        <f>IF(OR($B278="",L$259=""),"",IF(AND(NETWORKDAYS(L$259,L$259,'Feriados'!$F$7:$F$22)=1,OR(AND(L$259&gt;='Mapa de férias'!$E$27,L$259&lt;='Mapa de férias'!$F$27),AND(L$259&gt;='Mapa de férias'!$G$27,L$259&lt;='Mapa de férias'!$H$27),AND(L$259&gt;='Mapa de férias'!$I$27,L$259&lt;='Mapa de férias'!$J$27))),"F",""))</f>
        <v/>
      </c>
      <c r="M278" s="44">
        <f>IF(OR($B278="",M$259=""),"",IF(AND(NETWORKDAYS(M$259,M$259,'Feriados'!$F$7:$F$22)=1,OR(AND(M$259&gt;='Mapa de férias'!$E$27,M$259&lt;='Mapa de férias'!$F$27),AND(M$259&gt;='Mapa de férias'!$G$27,M$259&lt;='Mapa de férias'!$H$27),AND(M$259&gt;='Mapa de férias'!$I$27,M$259&lt;='Mapa de férias'!$J$27))),"F",""))</f>
        <v/>
      </c>
      <c r="N278" s="44">
        <f>IF(OR($B278="",N$259=""),"",IF(AND(NETWORKDAYS(N$259,N$259,'Feriados'!$F$7:$F$22)=1,OR(AND(N$259&gt;='Mapa de férias'!$E$27,N$259&lt;='Mapa de férias'!$F$27),AND(N$259&gt;='Mapa de férias'!$G$27,N$259&lt;='Mapa de férias'!$H$27),AND(N$259&gt;='Mapa de férias'!$I$27,N$259&lt;='Mapa de férias'!$J$27))),"F",""))</f>
        <v/>
      </c>
      <c r="O278" s="44">
        <f>IF(OR($B278="",O$259=""),"",IF(AND(NETWORKDAYS(O$259,O$259,'Feriados'!$F$7:$F$22)=1,OR(AND(O$259&gt;='Mapa de férias'!$E$27,O$259&lt;='Mapa de férias'!$F$27),AND(O$259&gt;='Mapa de férias'!$G$27,O$259&lt;='Mapa de férias'!$H$27),AND(O$259&gt;='Mapa de férias'!$I$27,O$259&lt;='Mapa de férias'!$J$27))),"F",""))</f>
        <v/>
      </c>
      <c r="P278" s="44">
        <f>IF(OR($B278="",P$259=""),"",IF(AND(NETWORKDAYS(P$259,P$259,'Feriados'!$F$7:$F$22)=1,OR(AND(P$259&gt;='Mapa de férias'!$E$27,P$259&lt;='Mapa de férias'!$F$27),AND(P$259&gt;='Mapa de férias'!$G$27,P$259&lt;='Mapa de férias'!$H$27),AND(P$259&gt;='Mapa de férias'!$I$27,P$259&lt;='Mapa de férias'!$J$27))),"F",""))</f>
        <v/>
      </c>
      <c r="Q278" s="44">
        <f>IF(OR($B278="",Q$259=""),"",IF(AND(NETWORKDAYS(Q$259,Q$259,'Feriados'!$F$7:$F$22)=1,OR(AND(Q$259&gt;='Mapa de férias'!$E$27,Q$259&lt;='Mapa de férias'!$F$27),AND(Q$259&gt;='Mapa de férias'!$G$27,Q$259&lt;='Mapa de férias'!$H$27),AND(Q$259&gt;='Mapa de férias'!$I$27,Q$259&lt;='Mapa de férias'!$J$27))),"F",""))</f>
        <v/>
      </c>
      <c r="R278" s="44">
        <f>IF(OR($B278="",R$259=""),"",IF(AND(NETWORKDAYS(R$259,R$259,'Feriados'!$F$7:$F$22)=1,OR(AND(R$259&gt;='Mapa de férias'!$E$27,R$259&lt;='Mapa de férias'!$F$27),AND(R$259&gt;='Mapa de férias'!$G$27,R$259&lt;='Mapa de férias'!$H$27),AND(R$259&gt;='Mapa de férias'!$I$27,R$259&lt;='Mapa de férias'!$J$27))),"F",""))</f>
        <v/>
      </c>
      <c r="S278" s="44">
        <f>IF(OR($B278="",S$259=""),"",IF(AND(NETWORKDAYS(S$259,S$259,'Feriados'!$F$7:$F$22)=1,OR(AND(S$259&gt;='Mapa de férias'!$E$27,S$259&lt;='Mapa de férias'!$F$27),AND(S$259&gt;='Mapa de férias'!$G$27,S$259&lt;='Mapa de férias'!$H$27),AND(S$259&gt;='Mapa de férias'!$I$27,S$259&lt;='Mapa de férias'!$J$27))),"F",""))</f>
        <v/>
      </c>
      <c r="T278" s="44">
        <f>IF(OR($B278="",T$259=""),"",IF(AND(NETWORKDAYS(T$259,T$259,'Feriados'!$F$7:$F$22)=1,OR(AND(T$259&gt;='Mapa de férias'!$E$27,T$259&lt;='Mapa de férias'!$F$27),AND(T$259&gt;='Mapa de férias'!$G$27,T$259&lt;='Mapa de férias'!$H$27),AND(T$259&gt;='Mapa de férias'!$I$27,T$259&lt;='Mapa de férias'!$J$27))),"F",""))</f>
        <v/>
      </c>
      <c r="U278" s="44">
        <f>IF(OR($B278="",U$259=""),"",IF(AND(NETWORKDAYS(U$259,U$259,'Feriados'!$F$7:$F$22)=1,OR(AND(U$259&gt;='Mapa de férias'!$E$27,U$259&lt;='Mapa de férias'!$F$27),AND(U$259&gt;='Mapa de férias'!$G$27,U$259&lt;='Mapa de férias'!$H$27),AND(U$259&gt;='Mapa de férias'!$I$27,U$259&lt;='Mapa de férias'!$J$27))),"F",""))</f>
        <v/>
      </c>
      <c r="V278" s="44">
        <f>IF(OR($B278="",V$259=""),"",IF(AND(NETWORKDAYS(V$259,V$259,'Feriados'!$F$7:$F$22)=1,OR(AND(V$259&gt;='Mapa de férias'!$E$27,V$259&lt;='Mapa de férias'!$F$27),AND(V$259&gt;='Mapa de férias'!$G$27,V$259&lt;='Mapa de férias'!$H$27),AND(V$259&gt;='Mapa de férias'!$I$27,V$259&lt;='Mapa de férias'!$J$27))),"F",""))</f>
        <v/>
      </c>
      <c r="W278" s="44">
        <f>IF(OR($B278="",W$259=""),"",IF(AND(NETWORKDAYS(W$259,W$259,'Feriados'!$F$7:$F$22)=1,OR(AND(W$259&gt;='Mapa de férias'!$E$27,W$259&lt;='Mapa de férias'!$F$27),AND(W$259&gt;='Mapa de férias'!$G$27,W$259&lt;='Mapa de férias'!$H$27),AND(W$259&gt;='Mapa de férias'!$I$27,W$259&lt;='Mapa de férias'!$J$27))),"F",""))</f>
        <v/>
      </c>
      <c r="X278" s="44">
        <f>IF(OR($B278="",X$259=""),"",IF(AND(NETWORKDAYS(X$259,X$259,'Feriados'!$F$7:$F$22)=1,OR(AND(X$259&gt;='Mapa de férias'!$E$27,X$259&lt;='Mapa de férias'!$F$27),AND(X$259&gt;='Mapa de férias'!$G$27,X$259&lt;='Mapa de férias'!$H$27),AND(X$259&gt;='Mapa de férias'!$I$27,X$259&lt;='Mapa de férias'!$J$27))),"F",""))</f>
        <v/>
      </c>
      <c r="Y278" s="44">
        <f>IF(OR($B278="",Y$259=""),"",IF(AND(NETWORKDAYS(Y$259,Y$259,'Feriados'!$F$7:$F$22)=1,OR(AND(Y$259&gt;='Mapa de férias'!$E$27,Y$259&lt;='Mapa de férias'!$F$27),AND(Y$259&gt;='Mapa de férias'!$G$27,Y$259&lt;='Mapa de férias'!$H$27),AND(Y$259&gt;='Mapa de férias'!$I$27,Y$259&lt;='Mapa de férias'!$J$27))),"F",""))</f>
        <v/>
      </c>
      <c r="Z278" s="44">
        <f>IF(OR($B278="",Z$259=""),"",IF(AND(NETWORKDAYS(Z$259,Z$259,'Feriados'!$F$7:$F$22)=1,OR(AND(Z$259&gt;='Mapa de férias'!$E$27,Z$259&lt;='Mapa de férias'!$F$27),AND(Z$259&gt;='Mapa de férias'!$G$27,Z$259&lt;='Mapa de férias'!$H$27),AND(Z$259&gt;='Mapa de férias'!$I$27,Z$259&lt;='Mapa de férias'!$J$27))),"F",""))</f>
        <v/>
      </c>
      <c r="AA278" s="44">
        <f>IF(OR($B278="",AA$259=""),"",IF(AND(NETWORKDAYS(AA$259,AA$259,'Feriados'!$F$7:$F$22)=1,OR(AND(AA$259&gt;='Mapa de férias'!$E$27,AA$259&lt;='Mapa de férias'!$F$27),AND(AA$259&gt;='Mapa de férias'!$G$27,AA$259&lt;='Mapa de férias'!$H$27),AND(AA$259&gt;='Mapa de férias'!$I$27,AA$259&lt;='Mapa de férias'!$J$27))),"F",""))</f>
        <v/>
      </c>
      <c r="AB278" s="44">
        <f>IF(OR($B278="",AB$259=""),"",IF(AND(NETWORKDAYS(AB$259,AB$259,'Feriados'!$F$7:$F$22)=1,OR(AND(AB$259&gt;='Mapa de férias'!$E$27,AB$259&lt;='Mapa de férias'!$F$27),AND(AB$259&gt;='Mapa de férias'!$G$27,AB$259&lt;='Mapa de férias'!$H$27),AND(AB$259&gt;='Mapa de férias'!$I$27,AB$259&lt;='Mapa de férias'!$J$27))),"F",""))</f>
        <v/>
      </c>
      <c r="AC278" s="44">
        <f>IF(OR($B278="",AC$259=""),"",IF(AND(NETWORKDAYS(AC$259,AC$259,'Feriados'!$F$7:$F$22)=1,OR(AND(AC$259&gt;='Mapa de férias'!$E$27,AC$259&lt;='Mapa de férias'!$F$27),AND(AC$259&gt;='Mapa de férias'!$G$27,AC$259&lt;='Mapa de férias'!$H$27),AND(AC$259&gt;='Mapa de férias'!$I$27,AC$259&lt;='Mapa de férias'!$J$27))),"F",""))</f>
        <v/>
      </c>
      <c r="AD278" s="44">
        <f>IF(OR($B278="",AD$259=""),"",IF(AND(NETWORKDAYS(AD$259,AD$259,'Feriados'!$F$7:$F$22)=1,OR(AND(AD$259&gt;='Mapa de férias'!$E$27,AD$259&lt;='Mapa de férias'!$F$27),AND(AD$259&gt;='Mapa de férias'!$G$27,AD$259&lt;='Mapa de férias'!$H$27),AND(AD$259&gt;='Mapa de férias'!$I$27,AD$259&lt;='Mapa de férias'!$J$27))),"F",""))</f>
        <v/>
      </c>
      <c r="AE278" s="44">
        <f>IF(OR($B278="",AE$259=""),"",IF(AND(NETWORKDAYS(AE$259,AE$259,'Feriados'!$F$7:$F$22)=1,OR(AND(AE$259&gt;='Mapa de férias'!$E$27,AE$259&lt;='Mapa de férias'!$F$27),AND(AE$259&gt;='Mapa de férias'!$G$27,AE$259&lt;='Mapa de férias'!$H$27),AND(AE$259&gt;='Mapa de férias'!$I$27,AE$259&lt;='Mapa de férias'!$J$27))),"F",""))</f>
        <v/>
      </c>
      <c r="AF278" s="44">
        <f>IF(OR($B278="",AF$259=""),"",IF(AND(NETWORKDAYS(AF$259,AF$259,'Feriados'!$F$7:$F$22)=1,OR(AND(AF$259&gt;='Mapa de férias'!$E$27,AF$259&lt;='Mapa de férias'!$F$27),AND(AF$259&gt;='Mapa de férias'!$G$27,AF$259&lt;='Mapa de férias'!$H$27),AND(AF$259&gt;='Mapa de férias'!$I$27,AF$259&lt;='Mapa de férias'!$J$27))),"F",""))</f>
        <v/>
      </c>
      <c r="AG278" s="44">
        <f>IF(OR($B278="",AG$259=""),"",IF(AND(NETWORKDAYS(AG$259,AG$259,'Feriados'!$F$7:$F$22)=1,OR(AND(AG$259&gt;='Mapa de férias'!$E$27,AG$259&lt;='Mapa de férias'!$F$27),AND(AG$259&gt;='Mapa de férias'!$G$27,AG$259&lt;='Mapa de férias'!$H$27),AND(AG$259&gt;='Mapa de férias'!$I$27,AG$259&lt;='Mapa de férias'!$J$27))),"F",""))</f>
        <v/>
      </c>
      <c r="AH278" s="45">
        <f>IF($B278="","",COUNTIF(C278:AG278,"F"))</f>
        <v/>
      </c>
    </row>
    <row r="279" ht="15" customHeight="1">
      <c r="A279" s="42" t="n">
        <v>19</v>
      </c>
      <c r="B279" s="43">
        <f>IF('Mapa de férias'!$B$28="","",'Mapa de férias'!$B$28)</f>
        <v/>
      </c>
      <c r="C279" s="44">
        <f>IF(OR($B279="",C$259=""),"",IF(AND(NETWORKDAYS(C$259,C$259,'Feriados'!$F$7:$F$22)=1,OR(AND(C$259&gt;='Mapa de férias'!$E$28,C$259&lt;='Mapa de férias'!$F$28),AND(C$259&gt;='Mapa de férias'!$G$28,C$259&lt;='Mapa de férias'!$H$28),AND(C$259&gt;='Mapa de férias'!$I$28,C$259&lt;='Mapa de férias'!$J$28))),"F",""))</f>
        <v/>
      </c>
      <c r="D279" s="44">
        <f>IF(OR($B279="",D$259=""),"",IF(AND(NETWORKDAYS(D$259,D$259,'Feriados'!$F$7:$F$22)=1,OR(AND(D$259&gt;='Mapa de férias'!$E$28,D$259&lt;='Mapa de férias'!$F$28),AND(D$259&gt;='Mapa de férias'!$G$28,D$259&lt;='Mapa de férias'!$H$28),AND(D$259&gt;='Mapa de férias'!$I$28,D$259&lt;='Mapa de férias'!$J$28))),"F",""))</f>
        <v/>
      </c>
      <c r="E279" s="44">
        <f>IF(OR($B279="",E$259=""),"",IF(AND(NETWORKDAYS(E$259,E$259,'Feriados'!$F$7:$F$22)=1,OR(AND(E$259&gt;='Mapa de férias'!$E$28,E$259&lt;='Mapa de férias'!$F$28),AND(E$259&gt;='Mapa de férias'!$G$28,E$259&lt;='Mapa de férias'!$H$28),AND(E$259&gt;='Mapa de férias'!$I$28,E$259&lt;='Mapa de férias'!$J$28))),"F",""))</f>
        <v/>
      </c>
      <c r="F279" s="44">
        <f>IF(OR($B279="",F$259=""),"",IF(AND(NETWORKDAYS(F$259,F$259,'Feriados'!$F$7:$F$22)=1,OR(AND(F$259&gt;='Mapa de férias'!$E$28,F$259&lt;='Mapa de férias'!$F$28),AND(F$259&gt;='Mapa de férias'!$G$28,F$259&lt;='Mapa de férias'!$H$28),AND(F$259&gt;='Mapa de férias'!$I$28,F$259&lt;='Mapa de férias'!$J$28))),"F",""))</f>
        <v/>
      </c>
      <c r="G279" s="44">
        <f>IF(OR($B279="",G$259=""),"",IF(AND(NETWORKDAYS(G$259,G$259,'Feriados'!$F$7:$F$22)=1,OR(AND(G$259&gt;='Mapa de férias'!$E$28,G$259&lt;='Mapa de férias'!$F$28),AND(G$259&gt;='Mapa de férias'!$G$28,G$259&lt;='Mapa de férias'!$H$28),AND(G$259&gt;='Mapa de férias'!$I$28,G$259&lt;='Mapa de férias'!$J$28))),"F",""))</f>
        <v/>
      </c>
      <c r="H279" s="44">
        <f>IF(OR($B279="",H$259=""),"",IF(AND(NETWORKDAYS(H$259,H$259,'Feriados'!$F$7:$F$22)=1,OR(AND(H$259&gt;='Mapa de férias'!$E$28,H$259&lt;='Mapa de férias'!$F$28),AND(H$259&gt;='Mapa de férias'!$G$28,H$259&lt;='Mapa de férias'!$H$28),AND(H$259&gt;='Mapa de férias'!$I$28,H$259&lt;='Mapa de férias'!$J$28))),"F",""))</f>
        <v/>
      </c>
      <c r="I279" s="44">
        <f>IF(OR($B279="",I$259=""),"",IF(AND(NETWORKDAYS(I$259,I$259,'Feriados'!$F$7:$F$22)=1,OR(AND(I$259&gt;='Mapa de férias'!$E$28,I$259&lt;='Mapa de férias'!$F$28),AND(I$259&gt;='Mapa de férias'!$G$28,I$259&lt;='Mapa de férias'!$H$28),AND(I$259&gt;='Mapa de férias'!$I$28,I$259&lt;='Mapa de férias'!$J$28))),"F",""))</f>
        <v/>
      </c>
      <c r="J279" s="44">
        <f>IF(OR($B279="",J$259=""),"",IF(AND(NETWORKDAYS(J$259,J$259,'Feriados'!$F$7:$F$22)=1,OR(AND(J$259&gt;='Mapa de férias'!$E$28,J$259&lt;='Mapa de férias'!$F$28),AND(J$259&gt;='Mapa de férias'!$G$28,J$259&lt;='Mapa de férias'!$H$28),AND(J$259&gt;='Mapa de férias'!$I$28,J$259&lt;='Mapa de férias'!$J$28))),"F",""))</f>
        <v/>
      </c>
      <c r="K279" s="44">
        <f>IF(OR($B279="",K$259=""),"",IF(AND(NETWORKDAYS(K$259,K$259,'Feriados'!$F$7:$F$22)=1,OR(AND(K$259&gt;='Mapa de férias'!$E$28,K$259&lt;='Mapa de férias'!$F$28),AND(K$259&gt;='Mapa de férias'!$G$28,K$259&lt;='Mapa de férias'!$H$28),AND(K$259&gt;='Mapa de férias'!$I$28,K$259&lt;='Mapa de férias'!$J$28))),"F",""))</f>
        <v/>
      </c>
      <c r="L279" s="44">
        <f>IF(OR($B279="",L$259=""),"",IF(AND(NETWORKDAYS(L$259,L$259,'Feriados'!$F$7:$F$22)=1,OR(AND(L$259&gt;='Mapa de férias'!$E$28,L$259&lt;='Mapa de férias'!$F$28),AND(L$259&gt;='Mapa de férias'!$G$28,L$259&lt;='Mapa de férias'!$H$28),AND(L$259&gt;='Mapa de férias'!$I$28,L$259&lt;='Mapa de férias'!$J$28))),"F",""))</f>
        <v/>
      </c>
      <c r="M279" s="44">
        <f>IF(OR($B279="",M$259=""),"",IF(AND(NETWORKDAYS(M$259,M$259,'Feriados'!$F$7:$F$22)=1,OR(AND(M$259&gt;='Mapa de férias'!$E$28,M$259&lt;='Mapa de férias'!$F$28),AND(M$259&gt;='Mapa de férias'!$G$28,M$259&lt;='Mapa de férias'!$H$28),AND(M$259&gt;='Mapa de férias'!$I$28,M$259&lt;='Mapa de férias'!$J$28))),"F",""))</f>
        <v/>
      </c>
      <c r="N279" s="44">
        <f>IF(OR($B279="",N$259=""),"",IF(AND(NETWORKDAYS(N$259,N$259,'Feriados'!$F$7:$F$22)=1,OR(AND(N$259&gt;='Mapa de férias'!$E$28,N$259&lt;='Mapa de férias'!$F$28),AND(N$259&gt;='Mapa de férias'!$G$28,N$259&lt;='Mapa de férias'!$H$28),AND(N$259&gt;='Mapa de férias'!$I$28,N$259&lt;='Mapa de férias'!$J$28))),"F",""))</f>
        <v/>
      </c>
      <c r="O279" s="44">
        <f>IF(OR($B279="",O$259=""),"",IF(AND(NETWORKDAYS(O$259,O$259,'Feriados'!$F$7:$F$22)=1,OR(AND(O$259&gt;='Mapa de férias'!$E$28,O$259&lt;='Mapa de férias'!$F$28),AND(O$259&gt;='Mapa de férias'!$G$28,O$259&lt;='Mapa de férias'!$H$28),AND(O$259&gt;='Mapa de férias'!$I$28,O$259&lt;='Mapa de férias'!$J$28))),"F",""))</f>
        <v/>
      </c>
      <c r="P279" s="44">
        <f>IF(OR($B279="",P$259=""),"",IF(AND(NETWORKDAYS(P$259,P$259,'Feriados'!$F$7:$F$22)=1,OR(AND(P$259&gt;='Mapa de férias'!$E$28,P$259&lt;='Mapa de férias'!$F$28),AND(P$259&gt;='Mapa de férias'!$G$28,P$259&lt;='Mapa de férias'!$H$28),AND(P$259&gt;='Mapa de férias'!$I$28,P$259&lt;='Mapa de férias'!$J$28))),"F",""))</f>
        <v/>
      </c>
      <c r="Q279" s="44">
        <f>IF(OR($B279="",Q$259=""),"",IF(AND(NETWORKDAYS(Q$259,Q$259,'Feriados'!$F$7:$F$22)=1,OR(AND(Q$259&gt;='Mapa de férias'!$E$28,Q$259&lt;='Mapa de férias'!$F$28),AND(Q$259&gt;='Mapa de férias'!$G$28,Q$259&lt;='Mapa de férias'!$H$28),AND(Q$259&gt;='Mapa de férias'!$I$28,Q$259&lt;='Mapa de férias'!$J$28))),"F",""))</f>
        <v/>
      </c>
      <c r="R279" s="44">
        <f>IF(OR($B279="",R$259=""),"",IF(AND(NETWORKDAYS(R$259,R$259,'Feriados'!$F$7:$F$22)=1,OR(AND(R$259&gt;='Mapa de férias'!$E$28,R$259&lt;='Mapa de férias'!$F$28),AND(R$259&gt;='Mapa de férias'!$G$28,R$259&lt;='Mapa de férias'!$H$28),AND(R$259&gt;='Mapa de férias'!$I$28,R$259&lt;='Mapa de férias'!$J$28))),"F",""))</f>
        <v/>
      </c>
      <c r="S279" s="44">
        <f>IF(OR($B279="",S$259=""),"",IF(AND(NETWORKDAYS(S$259,S$259,'Feriados'!$F$7:$F$22)=1,OR(AND(S$259&gt;='Mapa de férias'!$E$28,S$259&lt;='Mapa de férias'!$F$28),AND(S$259&gt;='Mapa de férias'!$G$28,S$259&lt;='Mapa de férias'!$H$28),AND(S$259&gt;='Mapa de férias'!$I$28,S$259&lt;='Mapa de férias'!$J$28))),"F",""))</f>
        <v/>
      </c>
      <c r="T279" s="44">
        <f>IF(OR($B279="",T$259=""),"",IF(AND(NETWORKDAYS(T$259,T$259,'Feriados'!$F$7:$F$22)=1,OR(AND(T$259&gt;='Mapa de férias'!$E$28,T$259&lt;='Mapa de férias'!$F$28),AND(T$259&gt;='Mapa de férias'!$G$28,T$259&lt;='Mapa de férias'!$H$28),AND(T$259&gt;='Mapa de férias'!$I$28,T$259&lt;='Mapa de férias'!$J$28))),"F",""))</f>
        <v/>
      </c>
      <c r="U279" s="44">
        <f>IF(OR($B279="",U$259=""),"",IF(AND(NETWORKDAYS(U$259,U$259,'Feriados'!$F$7:$F$22)=1,OR(AND(U$259&gt;='Mapa de férias'!$E$28,U$259&lt;='Mapa de férias'!$F$28),AND(U$259&gt;='Mapa de férias'!$G$28,U$259&lt;='Mapa de férias'!$H$28),AND(U$259&gt;='Mapa de férias'!$I$28,U$259&lt;='Mapa de férias'!$J$28))),"F",""))</f>
        <v/>
      </c>
      <c r="V279" s="44">
        <f>IF(OR($B279="",V$259=""),"",IF(AND(NETWORKDAYS(V$259,V$259,'Feriados'!$F$7:$F$22)=1,OR(AND(V$259&gt;='Mapa de férias'!$E$28,V$259&lt;='Mapa de férias'!$F$28),AND(V$259&gt;='Mapa de férias'!$G$28,V$259&lt;='Mapa de férias'!$H$28),AND(V$259&gt;='Mapa de férias'!$I$28,V$259&lt;='Mapa de férias'!$J$28))),"F",""))</f>
        <v/>
      </c>
      <c r="W279" s="44">
        <f>IF(OR($B279="",W$259=""),"",IF(AND(NETWORKDAYS(W$259,W$259,'Feriados'!$F$7:$F$22)=1,OR(AND(W$259&gt;='Mapa de férias'!$E$28,W$259&lt;='Mapa de férias'!$F$28),AND(W$259&gt;='Mapa de férias'!$G$28,W$259&lt;='Mapa de férias'!$H$28),AND(W$259&gt;='Mapa de férias'!$I$28,W$259&lt;='Mapa de férias'!$J$28))),"F",""))</f>
        <v/>
      </c>
      <c r="X279" s="44">
        <f>IF(OR($B279="",X$259=""),"",IF(AND(NETWORKDAYS(X$259,X$259,'Feriados'!$F$7:$F$22)=1,OR(AND(X$259&gt;='Mapa de férias'!$E$28,X$259&lt;='Mapa de férias'!$F$28),AND(X$259&gt;='Mapa de férias'!$G$28,X$259&lt;='Mapa de férias'!$H$28),AND(X$259&gt;='Mapa de férias'!$I$28,X$259&lt;='Mapa de férias'!$J$28))),"F",""))</f>
        <v/>
      </c>
      <c r="Y279" s="44">
        <f>IF(OR($B279="",Y$259=""),"",IF(AND(NETWORKDAYS(Y$259,Y$259,'Feriados'!$F$7:$F$22)=1,OR(AND(Y$259&gt;='Mapa de férias'!$E$28,Y$259&lt;='Mapa de férias'!$F$28),AND(Y$259&gt;='Mapa de férias'!$G$28,Y$259&lt;='Mapa de férias'!$H$28),AND(Y$259&gt;='Mapa de férias'!$I$28,Y$259&lt;='Mapa de férias'!$J$28))),"F",""))</f>
        <v/>
      </c>
      <c r="Z279" s="44">
        <f>IF(OR($B279="",Z$259=""),"",IF(AND(NETWORKDAYS(Z$259,Z$259,'Feriados'!$F$7:$F$22)=1,OR(AND(Z$259&gt;='Mapa de férias'!$E$28,Z$259&lt;='Mapa de férias'!$F$28),AND(Z$259&gt;='Mapa de férias'!$G$28,Z$259&lt;='Mapa de férias'!$H$28),AND(Z$259&gt;='Mapa de férias'!$I$28,Z$259&lt;='Mapa de férias'!$J$28))),"F",""))</f>
        <v/>
      </c>
      <c r="AA279" s="44">
        <f>IF(OR($B279="",AA$259=""),"",IF(AND(NETWORKDAYS(AA$259,AA$259,'Feriados'!$F$7:$F$22)=1,OR(AND(AA$259&gt;='Mapa de férias'!$E$28,AA$259&lt;='Mapa de férias'!$F$28),AND(AA$259&gt;='Mapa de férias'!$G$28,AA$259&lt;='Mapa de férias'!$H$28),AND(AA$259&gt;='Mapa de férias'!$I$28,AA$259&lt;='Mapa de férias'!$J$28))),"F",""))</f>
        <v/>
      </c>
      <c r="AB279" s="44">
        <f>IF(OR($B279="",AB$259=""),"",IF(AND(NETWORKDAYS(AB$259,AB$259,'Feriados'!$F$7:$F$22)=1,OR(AND(AB$259&gt;='Mapa de férias'!$E$28,AB$259&lt;='Mapa de férias'!$F$28),AND(AB$259&gt;='Mapa de férias'!$G$28,AB$259&lt;='Mapa de férias'!$H$28),AND(AB$259&gt;='Mapa de férias'!$I$28,AB$259&lt;='Mapa de férias'!$J$28))),"F",""))</f>
        <v/>
      </c>
      <c r="AC279" s="44">
        <f>IF(OR($B279="",AC$259=""),"",IF(AND(NETWORKDAYS(AC$259,AC$259,'Feriados'!$F$7:$F$22)=1,OR(AND(AC$259&gt;='Mapa de férias'!$E$28,AC$259&lt;='Mapa de férias'!$F$28),AND(AC$259&gt;='Mapa de férias'!$G$28,AC$259&lt;='Mapa de férias'!$H$28),AND(AC$259&gt;='Mapa de férias'!$I$28,AC$259&lt;='Mapa de férias'!$J$28))),"F",""))</f>
        <v/>
      </c>
      <c r="AD279" s="44">
        <f>IF(OR($B279="",AD$259=""),"",IF(AND(NETWORKDAYS(AD$259,AD$259,'Feriados'!$F$7:$F$22)=1,OR(AND(AD$259&gt;='Mapa de férias'!$E$28,AD$259&lt;='Mapa de férias'!$F$28),AND(AD$259&gt;='Mapa de férias'!$G$28,AD$259&lt;='Mapa de férias'!$H$28),AND(AD$259&gt;='Mapa de férias'!$I$28,AD$259&lt;='Mapa de férias'!$J$28))),"F",""))</f>
        <v/>
      </c>
      <c r="AE279" s="44">
        <f>IF(OR($B279="",AE$259=""),"",IF(AND(NETWORKDAYS(AE$259,AE$259,'Feriados'!$F$7:$F$22)=1,OR(AND(AE$259&gt;='Mapa de férias'!$E$28,AE$259&lt;='Mapa de férias'!$F$28),AND(AE$259&gt;='Mapa de férias'!$G$28,AE$259&lt;='Mapa de férias'!$H$28),AND(AE$259&gt;='Mapa de férias'!$I$28,AE$259&lt;='Mapa de férias'!$J$28))),"F",""))</f>
        <v/>
      </c>
      <c r="AF279" s="44">
        <f>IF(OR($B279="",AF$259=""),"",IF(AND(NETWORKDAYS(AF$259,AF$259,'Feriados'!$F$7:$F$22)=1,OR(AND(AF$259&gt;='Mapa de férias'!$E$28,AF$259&lt;='Mapa de férias'!$F$28),AND(AF$259&gt;='Mapa de férias'!$G$28,AF$259&lt;='Mapa de férias'!$H$28),AND(AF$259&gt;='Mapa de férias'!$I$28,AF$259&lt;='Mapa de férias'!$J$28))),"F",""))</f>
        <v/>
      </c>
      <c r="AG279" s="44">
        <f>IF(OR($B279="",AG$259=""),"",IF(AND(NETWORKDAYS(AG$259,AG$259,'Feriados'!$F$7:$F$22)=1,OR(AND(AG$259&gt;='Mapa de férias'!$E$28,AG$259&lt;='Mapa de férias'!$F$28),AND(AG$259&gt;='Mapa de férias'!$G$28,AG$259&lt;='Mapa de férias'!$H$28),AND(AG$259&gt;='Mapa de férias'!$I$28,AG$259&lt;='Mapa de férias'!$J$28))),"F",""))</f>
        <v/>
      </c>
      <c r="AH279" s="45">
        <f>IF($B279="","",COUNTIF(C279:AG279,"F"))</f>
        <v/>
      </c>
    </row>
    <row r="280" ht="15" customHeight="1">
      <c r="A280" s="42" t="n">
        <v>20</v>
      </c>
      <c r="B280" s="43">
        <f>IF('Mapa de férias'!$B$29="","",'Mapa de férias'!$B$29)</f>
        <v/>
      </c>
      <c r="C280" s="44">
        <f>IF(OR($B280="",C$259=""),"",IF(AND(NETWORKDAYS(C$259,C$259,'Feriados'!$F$7:$F$22)=1,OR(AND(C$259&gt;='Mapa de férias'!$E$29,C$259&lt;='Mapa de férias'!$F$29),AND(C$259&gt;='Mapa de férias'!$G$29,C$259&lt;='Mapa de férias'!$H$29),AND(C$259&gt;='Mapa de férias'!$I$29,C$259&lt;='Mapa de férias'!$J$29))),"F",""))</f>
        <v/>
      </c>
      <c r="D280" s="44">
        <f>IF(OR($B280="",D$259=""),"",IF(AND(NETWORKDAYS(D$259,D$259,'Feriados'!$F$7:$F$22)=1,OR(AND(D$259&gt;='Mapa de férias'!$E$29,D$259&lt;='Mapa de férias'!$F$29),AND(D$259&gt;='Mapa de férias'!$G$29,D$259&lt;='Mapa de férias'!$H$29),AND(D$259&gt;='Mapa de férias'!$I$29,D$259&lt;='Mapa de férias'!$J$29))),"F",""))</f>
        <v/>
      </c>
      <c r="E280" s="44">
        <f>IF(OR($B280="",E$259=""),"",IF(AND(NETWORKDAYS(E$259,E$259,'Feriados'!$F$7:$F$22)=1,OR(AND(E$259&gt;='Mapa de férias'!$E$29,E$259&lt;='Mapa de férias'!$F$29),AND(E$259&gt;='Mapa de férias'!$G$29,E$259&lt;='Mapa de férias'!$H$29),AND(E$259&gt;='Mapa de férias'!$I$29,E$259&lt;='Mapa de férias'!$J$29))),"F",""))</f>
        <v/>
      </c>
      <c r="F280" s="44">
        <f>IF(OR($B280="",F$259=""),"",IF(AND(NETWORKDAYS(F$259,F$259,'Feriados'!$F$7:$F$22)=1,OR(AND(F$259&gt;='Mapa de férias'!$E$29,F$259&lt;='Mapa de férias'!$F$29),AND(F$259&gt;='Mapa de férias'!$G$29,F$259&lt;='Mapa de férias'!$H$29),AND(F$259&gt;='Mapa de férias'!$I$29,F$259&lt;='Mapa de férias'!$J$29))),"F",""))</f>
        <v/>
      </c>
      <c r="G280" s="44">
        <f>IF(OR($B280="",G$259=""),"",IF(AND(NETWORKDAYS(G$259,G$259,'Feriados'!$F$7:$F$22)=1,OR(AND(G$259&gt;='Mapa de férias'!$E$29,G$259&lt;='Mapa de férias'!$F$29),AND(G$259&gt;='Mapa de férias'!$G$29,G$259&lt;='Mapa de férias'!$H$29),AND(G$259&gt;='Mapa de férias'!$I$29,G$259&lt;='Mapa de férias'!$J$29))),"F",""))</f>
        <v/>
      </c>
      <c r="H280" s="44">
        <f>IF(OR($B280="",H$259=""),"",IF(AND(NETWORKDAYS(H$259,H$259,'Feriados'!$F$7:$F$22)=1,OR(AND(H$259&gt;='Mapa de férias'!$E$29,H$259&lt;='Mapa de férias'!$F$29),AND(H$259&gt;='Mapa de férias'!$G$29,H$259&lt;='Mapa de férias'!$H$29),AND(H$259&gt;='Mapa de férias'!$I$29,H$259&lt;='Mapa de férias'!$J$29))),"F",""))</f>
        <v/>
      </c>
      <c r="I280" s="44">
        <f>IF(OR($B280="",I$259=""),"",IF(AND(NETWORKDAYS(I$259,I$259,'Feriados'!$F$7:$F$22)=1,OR(AND(I$259&gt;='Mapa de férias'!$E$29,I$259&lt;='Mapa de férias'!$F$29),AND(I$259&gt;='Mapa de férias'!$G$29,I$259&lt;='Mapa de férias'!$H$29),AND(I$259&gt;='Mapa de férias'!$I$29,I$259&lt;='Mapa de férias'!$J$29))),"F",""))</f>
        <v/>
      </c>
      <c r="J280" s="44">
        <f>IF(OR($B280="",J$259=""),"",IF(AND(NETWORKDAYS(J$259,J$259,'Feriados'!$F$7:$F$22)=1,OR(AND(J$259&gt;='Mapa de férias'!$E$29,J$259&lt;='Mapa de férias'!$F$29),AND(J$259&gt;='Mapa de férias'!$G$29,J$259&lt;='Mapa de férias'!$H$29),AND(J$259&gt;='Mapa de férias'!$I$29,J$259&lt;='Mapa de férias'!$J$29))),"F",""))</f>
        <v/>
      </c>
      <c r="K280" s="44">
        <f>IF(OR($B280="",K$259=""),"",IF(AND(NETWORKDAYS(K$259,K$259,'Feriados'!$F$7:$F$22)=1,OR(AND(K$259&gt;='Mapa de férias'!$E$29,K$259&lt;='Mapa de férias'!$F$29),AND(K$259&gt;='Mapa de férias'!$G$29,K$259&lt;='Mapa de férias'!$H$29),AND(K$259&gt;='Mapa de férias'!$I$29,K$259&lt;='Mapa de férias'!$J$29))),"F",""))</f>
        <v/>
      </c>
      <c r="L280" s="44">
        <f>IF(OR($B280="",L$259=""),"",IF(AND(NETWORKDAYS(L$259,L$259,'Feriados'!$F$7:$F$22)=1,OR(AND(L$259&gt;='Mapa de férias'!$E$29,L$259&lt;='Mapa de férias'!$F$29),AND(L$259&gt;='Mapa de férias'!$G$29,L$259&lt;='Mapa de férias'!$H$29),AND(L$259&gt;='Mapa de férias'!$I$29,L$259&lt;='Mapa de férias'!$J$29))),"F",""))</f>
        <v/>
      </c>
      <c r="M280" s="44">
        <f>IF(OR($B280="",M$259=""),"",IF(AND(NETWORKDAYS(M$259,M$259,'Feriados'!$F$7:$F$22)=1,OR(AND(M$259&gt;='Mapa de férias'!$E$29,M$259&lt;='Mapa de férias'!$F$29),AND(M$259&gt;='Mapa de férias'!$G$29,M$259&lt;='Mapa de férias'!$H$29),AND(M$259&gt;='Mapa de férias'!$I$29,M$259&lt;='Mapa de férias'!$J$29))),"F",""))</f>
        <v/>
      </c>
      <c r="N280" s="44">
        <f>IF(OR($B280="",N$259=""),"",IF(AND(NETWORKDAYS(N$259,N$259,'Feriados'!$F$7:$F$22)=1,OR(AND(N$259&gt;='Mapa de férias'!$E$29,N$259&lt;='Mapa de férias'!$F$29),AND(N$259&gt;='Mapa de férias'!$G$29,N$259&lt;='Mapa de férias'!$H$29),AND(N$259&gt;='Mapa de férias'!$I$29,N$259&lt;='Mapa de férias'!$J$29))),"F",""))</f>
        <v/>
      </c>
      <c r="O280" s="44">
        <f>IF(OR($B280="",O$259=""),"",IF(AND(NETWORKDAYS(O$259,O$259,'Feriados'!$F$7:$F$22)=1,OR(AND(O$259&gt;='Mapa de férias'!$E$29,O$259&lt;='Mapa de férias'!$F$29),AND(O$259&gt;='Mapa de férias'!$G$29,O$259&lt;='Mapa de férias'!$H$29),AND(O$259&gt;='Mapa de férias'!$I$29,O$259&lt;='Mapa de férias'!$J$29))),"F",""))</f>
        <v/>
      </c>
      <c r="P280" s="44">
        <f>IF(OR($B280="",P$259=""),"",IF(AND(NETWORKDAYS(P$259,P$259,'Feriados'!$F$7:$F$22)=1,OR(AND(P$259&gt;='Mapa de férias'!$E$29,P$259&lt;='Mapa de férias'!$F$29),AND(P$259&gt;='Mapa de férias'!$G$29,P$259&lt;='Mapa de férias'!$H$29),AND(P$259&gt;='Mapa de férias'!$I$29,P$259&lt;='Mapa de férias'!$J$29))),"F",""))</f>
        <v/>
      </c>
      <c r="Q280" s="44">
        <f>IF(OR($B280="",Q$259=""),"",IF(AND(NETWORKDAYS(Q$259,Q$259,'Feriados'!$F$7:$F$22)=1,OR(AND(Q$259&gt;='Mapa de férias'!$E$29,Q$259&lt;='Mapa de férias'!$F$29),AND(Q$259&gt;='Mapa de férias'!$G$29,Q$259&lt;='Mapa de férias'!$H$29),AND(Q$259&gt;='Mapa de férias'!$I$29,Q$259&lt;='Mapa de férias'!$J$29))),"F",""))</f>
        <v/>
      </c>
      <c r="R280" s="44">
        <f>IF(OR($B280="",R$259=""),"",IF(AND(NETWORKDAYS(R$259,R$259,'Feriados'!$F$7:$F$22)=1,OR(AND(R$259&gt;='Mapa de férias'!$E$29,R$259&lt;='Mapa de férias'!$F$29),AND(R$259&gt;='Mapa de férias'!$G$29,R$259&lt;='Mapa de férias'!$H$29),AND(R$259&gt;='Mapa de férias'!$I$29,R$259&lt;='Mapa de férias'!$J$29))),"F",""))</f>
        <v/>
      </c>
      <c r="S280" s="44">
        <f>IF(OR($B280="",S$259=""),"",IF(AND(NETWORKDAYS(S$259,S$259,'Feriados'!$F$7:$F$22)=1,OR(AND(S$259&gt;='Mapa de férias'!$E$29,S$259&lt;='Mapa de férias'!$F$29),AND(S$259&gt;='Mapa de férias'!$G$29,S$259&lt;='Mapa de férias'!$H$29),AND(S$259&gt;='Mapa de férias'!$I$29,S$259&lt;='Mapa de férias'!$J$29))),"F",""))</f>
        <v/>
      </c>
      <c r="T280" s="44">
        <f>IF(OR($B280="",T$259=""),"",IF(AND(NETWORKDAYS(T$259,T$259,'Feriados'!$F$7:$F$22)=1,OR(AND(T$259&gt;='Mapa de férias'!$E$29,T$259&lt;='Mapa de férias'!$F$29),AND(T$259&gt;='Mapa de férias'!$G$29,T$259&lt;='Mapa de férias'!$H$29),AND(T$259&gt;='Mapa de férias'!$I$29,T$259&lt;='Mapa de férias'!$J$29))),"F",""))</f>
        <v/>
      </c>
      <c r="U280" s="44">
        <f>IF(OR($B280="",U$259=""),"",IF(AND(NETWORKDAYS(U$259,U$259,'Feriados'!$F$7:$F$22)=1,OR(AND(U$259&gt;='Mapa de férias'!$E$29,U$259&lt;='Mapa de férias'!$F$29),AND(U$259&gt;='Mapa de férias'!$G$29,U$259&lt;='Mapa de férias'!$H$29),AND(U$259&gt;='Mapa de férias'!$I$29,U$259&lt;='Mapa de férias'!$J$29))),"F",""))</f>
        <v/>
      </c>
      <c r="V280" s="44">
        <f>IF(OR($B280="",V$259=""),"",IF(AND(NETWORKDAYS(V$259,V$259,'Feriados'!$F$7:$F$22)=1,OR(AND(V$259&gt;='Mapa de férias'!$E$29,V$259&lt;='Mapa de férias'!$F$29),AND(V$259&gt;='Mapa de férias'!$G$29,V$259&lt;='Mapa de férias'!$H$29),AND(V$259&gt;='Mapa de férias'!$I$29,V$259&lt;='Mapa de férias'!$J$29))),"F",""))</f>
        <v/>
      </c>
      <c r="W280" s="44">
        <f>IF(OR($B280="",W$259=""),"",IF(AND(NETWORKDAYS(W$259,W$259,'Feriados'!$F$7:$F$22)=1,OR(AND(W$259&gt;='Mapa de férias'!$E$29,W$259&lt;='Mapa de férias'!$F$29),AND(W$259&gt;='Mapa de férias'!$G$29,W$259&lt;='Mapa de férias'!$H$29),AND(W$259&gt;='Mapa de férias'!$I$29,W$259&lt;='Mapa de férias'!$J$29))),"F",""))</f>
        <v/>
      </c>
      <c r="X280" s="44">
        <f>IF(OR($B280="",X$259=""),"",IF(AND(NETWORKDAYS(X$259,X$259,'Feriados'!$F$7:$F$22)=1,OR(AND(X$259&gt;='Mapa de férias'!$E$29,X$259&lt;='Mapa de férias'!$F$29),AND(X$259&gt;='Mapa de férias'!$G$29,X$259&lt;='Mapa de férias'!$H$29),AND(X$259&gt;='Mapa de férias'!$I$29,X$259&lt;='Mapa de férias'!$J$29))),"F",""))</f>
        <v/>
      </c>
      <c r="Y280" s="44">
        <f>IF(OR($B280="",Y$259=""),"",IF(AND(NETWORKDAYS(Y$259,Y$259,'Feriados'!$F$7:$F$22)=1,OR(AND(Y$259&gt;='Mapa de férias'!$E$29,Y$259&lt;='Mapa de férias'!$F$29),AND(Y$259&gt;='Mapa de férias'!$G$29,Y$259&lt;='Mapa de férias'!$H$29),AND(Y$259&gt;='Mapa de férias'!$I$29,Y$259&lt;='Mapa de férias'!$J$29))),"F",""))</f>
        <v/>
      </c>
      <c r="Z280" s="44">
        <f>IF(OR($B280="",Z$259=""),"",IF(AND(NETWORKDAYS(Z$259,Z$259,'Feriados'!$F$7:$F$22)=1,OR(AND(Z$259&gt;='Mapa de férias'!$E$29,Z$259&lt;='Mapa de férias'!$F$29),AND(Z$259&gt;='Mapa de férias'!$G$29,Z$259&lt;='Mapa de férias'!$H$29),AND(Z$259&gt;='Mapa de férias'!$I$29,Z$259&lt;='Mapa de férias'!$J$29))),"F",""))</f>
        <v/>
      </c>
      <c r="AA280" s="44">
        <f>IF(OR($B280="",AA$259=""),"",IF(AND(NETWORKDAYS(AA$259,AA$259,'Feriados'!$F$7:$F$22)=1,OR(AND(AA$259&gt;='Mapa de férias'!$E$29,AA$259&lt;='Mapa de férias'!$F$29),AND(AA$259&gt;='Mapa de férias'!$G$29,AA$259&lt;='Mapa de férias'!$H$29),AND(AA$259&gt;='Mapa de férias'!$I$29,AA$259&lt;='Mapa de férias'!$J$29))),"F",""))</f>
        <v/>
      </c>
      <c r="AB280" s="44">
        <f>IF(OR($B280="",AB$259=""),"",IF(AND(NETWORKDAYS(AB$259,AB$259,'Feriados'!$F$7:$F$22)=1,OR(AND(AB$259&gt;='Mapa de férias'!$E$29,AB$259&lt;='Mapa de férias'!$F$29),AND(AB$259&gt;='Mapa de férias'!$G$29,AB$259&lt;='Mapa de férias'!$H$29),AND(AB$259&gt;='Mapa de férias'!$I$29,AB$259&lt;='Mapa de férias'!$J$29))),"F",""))</f>
        <v/>
      </c>
      <c r="AC280" s="44">
        <f>IF(OR($B280="",AC$259=""),"",IF(AND(NETWORKDAYS(AC$259,AC$259,'Feriados'!$F$7:$F$22)=1,OR(AND(AC$259&gt;='Mapa de férias'!$E$29,AC$259&lt;='Mapa de férias'!$F$29),AND(AC$259&gt;='Mapa de férias'!$G$29,AC$259&lt;='Mapa de férias'!$H$29),AND(AC$259&gt;='Mapa de férias'!$I$29,AC$259&lt;='Mapa de férias'!$J$29))),"F",""))</f>
        <v/>
      </c>
      <c r="AD280" s="44">
        <f>IF(OR($B280="",AD$259=""),"",IF(AND(NETWORKDAYS(AD$259,AD$259,'Feriados'!$F$7:$F$22)=1,OR(AND(AD$259&gt;='Mapa de férias'!$E$29,AD$259&lt;='Mapa de férias'!$F$29),AND(AD$259&gt;='Mapa de férias'!$G$29,AD$259&lt;='Mapa de férias'!$H$29),AND(AD$259&gt;='Mapa de férias'!$I$29,AD$259&lt;='Mapa de férias'!$J$29))),"F",""))</f>
        <v/>
      </c>
      <c r="AE280" s="44">
        <f>IF(OR($B280="",AE$259=""),"",IF(AND(NETWORKDAYS(AE$259,AE$259,'Feriados'!$F$7:$F$22)=1,OR(AND(AE$259&gt;='Mapa de férias'!$E$29,AE$259&lt;='Mapa de férias'!$F$29),AND(AE$259&gt;='Mapa de férias'!$G$29,AE$259&lt;='Mapa de férias'!$H$29),AND(AE$259&gt;='Mapa de férias'!$I$29,AE$259&lt;='Mapa de férias'!$J$29))),"F",""))</f>
        <v/>
      </c>
      <c r="AF280" s="44">
        <f>IF(OR($B280="",AF$259=""),"",IF(AND(NETWORKDAYS(AF$259,AF$259,'Feriados'!$F$7:$F$22)=1,OR(AND(AF$259&gt;='Mapa de férias'!$E$29,AF$259&lt;='Mapa de férias'!$F$29),AND(AF$259&gt;='Mapa de férias'!$G$29,AF$259&lt;='Mapa de férias'!$H$29),AND(AF$259&gt;='Mapa de férias'!$I$29,AF$259&lt;='Mapa de férias'!$J$29))),"F",""))</f>
        <v/>
      </c>
      <c r="AG280" s="44">
        <f>IF(OR($B280="",AG$259=""),"",IF(AND(NETWORKDAYS(AG$259,AG$259,'Feriados'!$F$7:$F$22)=1,OR(AND(AG$259&gt;='Mapa de férias'!$E$29,AG$259&lt;='Mapa de férias'!$F$29),AND(AG$259&gt;='Mapa de férias'!$G$29,AG$259&lt;='Mapa de férias'!$H$29),AND(AG$259&gt;='Mapa de férias'!$I$29,AG$259&lt;='Mapa de férias'!$J$29))),"F",""))</f>
        <v/>
      </c>
      <c r="AH280" s="45">
        <f>IF($B280="","",COUNTIF(C280:AG280,"F"))</f>
        <v/>
      </c>
    </row>
    <row r="281" ht="10" customHeight="1"/>
    <row r="282">
      <c r="A282" s="31" t="inlineStr">
        <is>
          <t>Modelo gratuito da EasyHours · easyhours.com.pt — registe o ponto no telemóvel ou num tablet partilhado, em vez de papel.</t>
        </is>
      </c>
    </row>
  </sheetData>
  <mergeCells count="31">
    <mergeCell ref="A2:Y2"/>
    <mergeCell ref="AH52:AH53"/>
    <mergeCell ref="A144:B145"/>
    <mergeCell ref="A213:B214"/>
    <mergeCell ref="AH144:AH145"/>
    <mergeCell ref="AH213:AH214"/>
    <mergeCell ref="AH259:AH260"/>
    <mergeCell ref="A259:B260"/>
    <mergeCell ref="AH190:AH191"/>
    <mergeCell ref="AH121:AH122"/>
    <mergeCell ref="V4:AC4"/>
    <mergeCell ref="A29:B30"/>
    <mergeCell ref="AH29:AH30"/>
    <mergeCell ref="A190:B191"/>
    <mergeCell ref="A121:B122"/>
    <mergeCell ref="AH236:AH237"/>
    <mergeCell ref="AH6:AH7"/>
    <mergeCell ref="A52:B53"/>
    <mergeCell ref="A167:B168"/>
    <mergeCell ref="AH167:AH168"/>
    <mergeCell ref="Z1:AH1"/>
    <mergeCell ref="A98:B99"/>
    <mergeCell ref="A1:Y1"/>
    <mergeCell ref="AH98:AH99"/>
    <mergeCell ref="D4:K4"/>
    <mergeCell ref="A6:B7"/>
    <mergeCell ref="A75:B76"/>
    <mergeCell ref="AH75:AH76"/>
    <mergeCell ref="A236:B237"/>
    <mergeCell ref="A282:AH282"/>
    <mergeCell ref="M4:T4"/>
  </mergeCells>
  <conditionalFormatting sqref="C6:AG7">
    <cfRule type="expression" priority="1" dxfId="2" stopIfTrue="1">
      <formula>C$6=""</formula>
    </cfRule>
    <cfRule type="expression" priority="2" dxfId="3" stopIfTrue="1">
      <formula>COUNTIF('Feriados'!$F$7:$F$22,C$6)&gt;0</formula>
    </cfRule>
    <cfRule type="expression" priority="3" dxfId="4" stopIfTrue="1">
      <formula>WEEKDAY(C$6,2)&gt;5</formula>
    </cfRule>
  </conditionalFormatting>
  <conditionalFormatting sqref="C8:AG27">
    <cfRule type="expression" priority="4" dxfId="5" stopIfTrue="1">
      <formula>C8="F"</formula>
    </cfRule>
    <cfRule type="expression" priority="5" dxfId="6" stopIfTrue="1">
      <formula>C$6=""</formula>
    </cfRule>
    <cfRule type="expression" priority="6" dxfId="7" stopIfTrue="1">
      <formula>COUNTIF('Feriados'!$F$7:$F$22,C$6)&gt;0</formula>
    </cfRule>
    <cfRule type="expression" priority="7" dxfId="8" stopIfTrue="1">
      <formula>WEEKDAY(C$6,2)&gt;5</formula>
    </cfRule>
  </conditionalFormatting>
  <conditionalFormatting sqref="C29:AG30">
    <cfRule type="expression" priority="8" dxfId="2" stopIfTrue="1">
      <formula>C$29=""</formula>
    </cfRule>
    <cfRule type="expression" priority="9" dxfId="3" stopIfTrue="1">
      <formula>COUNTIF('Feriados'!$F$7:$F$22,C$29)&gt;0</formula>
    </cfRule>
    <cfRule type="expression" priority="10" dxfId="4" stopIfTrue="1">
      <formula>WEEKDAY(C$29,2)&gt;5</formula>
    </cfRule>
  </conditionalFormatting>
  <conditionalFormatting sqref="C31:AG50">
    <cfRule type="expression" priority="11" dxfId="5" stopIfTrue="1">
      <formula>C31="F"</formula>
    </cfRule>
    <cfRule type="expression" priority="12" dxfId="6" stopIfTrue="1">
      <formula>C$29=""</formula>
    </cfRule>
    <cfRule type="expression" priority="13" dxfId="7" stopIfTrue="1">
      <formula>COUNTIF('Feriados'!$F$7:$F$22,C$29)&gt;0</formula>
    </cfRule>
    <cfRule type="expression" priority="14" dxfId="8" stopIfTrue="1">
      <formula>WEEKDAY(C$29,2)&gt;5</formula>
    </cfRule>
  </conditionalFormatting>
  <conditionalFormatting sqref="C52:AG53">
    <cfRule type="expression" priority="15" dxfId="2" stopIfTrue="1">
      <formula>C$52=""</formula>
    </cfRule>
    <cfRule type="expression" priority="16" dxfId="3" stopIfTrue="1">
      <formula>COUNTIF('Feriados'!$F$7:$F$22,C$52)&gt;0</formula>
    </cfRule>
    <cfRule type="expression" priority="17" dxfId="4" stopIfTrue="1">
      <formula>WEEKDAY(C$52,2)&gt;5</formula>
    </cfRule>
  </conditionalFormatting>
  <conditionalFormatting sqref="C54:AG73">
    <cfRule type="expression" priority="18" dxfId="5" stopIfTrue="1">
      <formula>C54="F"</formula>
    </cfRule>
    <cfRule type="expression" priority="19" dxfId="6" stopIfTrue="1">
      <formula>C$52=""</formula>
    </cfRule>
    <cfRule type="expression" priority="20" dxfId="7" stopIfTrue="1">
      <formula>COUNTIF('Feriados'!$F$7:$F$22,C$52)&gt;0</formula>
    </cfRule>
    <cfRule type="expression" priority="21" dxfId="8" stopIfTrue="1">
      <formula>WEEKDAY(C$52,2)&gt;5</formula>
    </cfRule>
  </conditionalFormatting>
  <conditionalFormatting sqref="C75:AG76">
    <cfRule type="expression" priority="22" dxfId="2" stopIfTrue="1">
      <formula>C$75=""</formula>
    </cfRule>
    <cfRule type="expression" priority="23" dxfId="3" stopIfTrue="1">
      <formula>COUNTIF('Feriados'!$F$7:$F$22,C$75)&gt;0</formula>
    </cfRule>
    <cfRule type="expression" priority="24" dxfId="4" stopIfTrue="1">
      <formula>WEEKDAY(C$75,2)&gt;5</formula>
    </cfRule>
  </conditionalFormatting>
  <conditionalFormatting sqref="C77:AG96">
    <cfRule type="expression" priority="25" dxfId="5" stopIfTrue="1">
      <formula>C77="F"</formula>
    </cfRule>
    <cfRule type="expression" priority="26" dxfId="6" stopIfTrue="1">
      <formula>C$75=""</formula>
    </cfRule>
    <cfRule type="expression" priority="27" dxfId="7" stopIfTrue="1">
      <formula>COUNTIF('Feriados'!$F$7:$F$22,C$75)&gt;0</formula>
    </cfRule>
    <cfRule type="expression" priority="28" dxfId="8" stopIfTrue="1">
      <formula>WEEKDAY(C$75,2)&gt;5</formula>
    </cfRule>
  </conditionalFormatting>
  <conditionalFormatting sqref="C98:AG99">
    <cfRule type="expression" priority="29" dxfId="2" stopIfTrue="1">
      <formula>C$98=""</formula>
    </cfRule>
    <cfRule type="expression" priority="30" dxfId="3" stopIfTrue="1">
      <formula>COUNTIF('Feriados'!$F$7:$F$22,C$98)&gt;0</formula>
    </cfRule>
    <cfRule type="expression" priority="31" dxfId="4" stopIfTrue="1">
      <formula>WEEKDAY(C$98,2)&gt;5</formula>
    </cfRule>
  </conditionalFormatting>
  <conditionalFormatting sqref="C100:AG119">
    <cfRule type="expression" priority="32" dxfId="5" stopIfTrue="1">
      <formula>C100="F"</formula>
    </cfRule>
    <cfRule type="expression" priority="33" dxfId="6" stopIfTrue="1">
      <formula>C$98=""</formula>
    </cfRule>
    <cfRule type="expression" priority="34" dxfId="7" stopIfTrue="1">
      <formula>COUNTIF('Feriados'!$F$7:$F$22,C$98)&gt;0</formula>
    </cfRule>
    <cfRule type="expression" priority="35" dxfId="8" stopIfTrue="1">
      <formula>WEEKDAY(C$98,2)&gt;5</formula>
    </cfRule>
  </conditionalFormatting>
  <conditionalFormatting sqref="C121:AG122">
    <cfRule type="expression" priority="36" dxfId="2" stopIfTrue="1">
      <formula>C$121=""</formula>
    </cfRule>
    <cfRule type="expression" priority="37" dxfId="3" stopIfTrue="1">
      <formula>COUNTIF('Feriados'!$F$7:$F$22,C$121)&gt;0</formula>
    </cfRule>
    <cfRule type="expression" priority="38" dxfId="4" stopIfTrue="1">
      <formula>WEEKDAY(C$121,2)&gt;5</formula>
    </cfRule>
  </conditionalFormatting>
  <conditionalFormatting sqref="C123:AG142">
    <cfRule type="expression" priority="39" dxfId="5" stopIfTrue="1">
      <formula>C123="F"</formula>
    </cfRule>
    <cfRule type="expression" priority="40" dxfId="6" stopIfTrue="1">
      <formula>C$121=""</formula>
    </cfRule>
    <cfRule type="expression" priority="41" dxfId="7" stopIfTrue="1">
      <formula>COUNTIF('Feriados'!$F$7:$F$22,C$121)&gt;0</formula>
    </cfRule>
    <cfRule type="expression" priority="42" dxfId="8" stopIfTrue="1">
      <formula>WEEKDAY(C$121,2)&gt;5</formula>
    </cfRule>
  </conditionalFormatting>
  <conditionalFormatting sqref="C144:AG145">
    <cfRule type="expression" priority="43" dxfId="2" stopIfTrue="1">
      <formula>C$144=""</formula>
    </cfRule>
    <cfRule type="expression" priority="44" dxfId="3" stopIfTrue="1">
      <formula>COUNTIF('Feriados'!$F$7:$F$22,C$144)&gt;0</formula>
    </cfRule>
    <cfRule type="expression" priority="45" dxfId="4" stopIfTrue="1">
      <formula>WEEKDAY(C$144,2)&gt;5</formula>
    </cfRule>
  </conditionalFormatting>
  <conditionalFormatting sqref="C146:AG165">
    <cfRule type="expression" priority="46" dxfId="5" stopIfTrue="1">
      <formula>C146="F"</formula>
    </cfRule>
    <cfRule type="expression" priority="47" dxfId="6" stopIfTrue="1">
      <formula>C$144=""</formula>
    </cfRule>
    <cfRule type="expression" priority="48" dxfId="7" stopIfTrue="1">
      <formula>COUNTIF('Feriados'!$F$7:$F$22,C$144)&gt;0</formula>
    </cfRule>
    <cfRule type="expression" priority="49" dxfId="8" stopIfTrue="1">
      <formula>WEEKDAY(C$144,2)&gt;5</formula>
    </cfRule>
  </conditionalFormatting>
  <conditionalFormatting sqref="C167:AG168">
    <cfRule type="expression" priority="50" dxfId="2" stopIfTrue="1">
      <formula>C$167=""</formula>
    </cfRule>
    <cfRule type="expression" priority="51" dxfId="3" stopIfTrue="1">
      <formula>COUNTIF('Feriados'!$F$7:$F$22,C$167)&gt;0</formula>
    </cfRule>
    <cfRule type="expression" priority="52" dxfId="4" stopIfTrue="1">
      <formula>WEEKDAY(C$167,2)&gt;5</formula>
    </cfRule>
  </conditionalFormatting>
  <conditionalFormatting sqref="C169:AG188">
    <cfRule type="expression" priority="53" dxfId="5" stopIfTrue="1">
      <formula>C169="F"</formula>
    </cfRule>
    <cfRule type="expression" priority="54" dxfId="6" stopIfTrue="1">
      <formula>C$167=""</formula>
    </cfRule>
    <cfRule type="expression" priority="55" dxfId="7" stopIfTrue="1">
      <formula>COUNTIF('Feriados'!$F$7:$F$22,C$167)&gt;0</formula>
    </cfRule>
    <cfRule type="expression" priority="56" dxfId="8" stopIfTrue="1">
      <formula>WEEKDAY(C$167,2)&gt;5</formula>
    </cfRule>
  </conditionalFormatting>
  <conditionalFormatting sqref="C190:AG191">
    <cfRule type="expression" priority="57" dxfId="2" stopIfTrue="1">
      <formula>C$190=""</formula>
    </cfRule>
    <cfRule type="expression" priority="58" dxfId="3" stopIfTrue="1">
      <formula>COUNTIF('Feriados'!$F$7:$F$22,C$190)&gt;0</formula>
    </cfRule>
    <cfRule type="expression" priority="59" dxfId="4" stopIfTrue="1">
      <formula>WEEKDAY(C$190,2)&gt;5</formula>
    </cfRule>
  </conditionalFormatting>
  <conditionalFormatting sqref="C192:AG211">
    <cfRule type="expression" priority="60" dxfId="5" stopIfTrue="1">
      <formula>C192="F"</formula>
    </cfRule>
    <cfRule type="expression" priority="61" dxfId="6" stopIfTrue="1">
      <formula>C$190=""</formula>
    </cfRule>
    <cfRule type="expression" priority="62" dxfId="7" stopIfTrue="1">
      <formula>COUNTIF('Feriados'!$F$7:$F$22,C$190)&gt;0</formula>
    </cfRule>
    <cfRule type="expression" priority="63" dxfId="8" stopIfTrue="1">
      <formula>WEEKDAY(C$190,2)&gt;5</formula>
    </cfRule>
  </conditionalFormatting>
  <conditionalFormatting sqref="C213:AG214">
    <cfRule type="expression" priority="64" dxfId="2" stopIfTrue="1">
      <formula>C$213=""</formula>
    </cfRule>
    <cfRule type="expression" priority="65" dxfId="3" stopIfTrue="1">
      <formula>COUNTIF('Feriados'!$F$7:$F$22,C$213)&gt;0</formula>
    </cfRule>
    <cfRule type="expression" priority="66" dxfId="4" stopIfTrue="1">
      <formula>WEEKDAY(C$213,2)&gt;5</formula>
    </cfRule>
  </conditionalFormatting>
  <conditionalFormatting sqref="C215:AG234">
    <cfRule type="expression" priority="67" dxfId="5" stopIfTrue="1">
      <formula>C215="F"</formula>
    </cfRule>
    <cfRule type="expression" priority="68" dxfId="6" stopIfTrue="1">
      <formula>C$213=""</formula>
    </cfRule>
    <cfRule type="expression" priority="69" dxfId="7" stopIfTrue="1">
      <formula>COUNTIF('Feriados'!$F$7:$F$22,C$213)&gt;0</formula>
    </cfRule>
    <cfRule type="expression" priority="70" dxfId="8" stopIfTrue="1">
      <formula>WEEKDAY(C$213,2)&gt;5</formula>
    </cfRule>
  </conditionalFormatting>
  <conditionalFormatting sqref="C236:AG237">
    <cfRule type="expression" priority="71" dxfId="2" stopIfTrue="1">
      <formula>C$236=""</formula>
    </cfRule>
    <cfRule type="expression" priority="72" dxfId="3" stopIfTrue="1">
      <formula>COUNTIF('Feriados'!$F$7:$F$22,C$236)&gt;0</formula>
    </cfRule>
    <cfRule type="expression" priority="73" dxfId="4" stopIfTrue="1">
      <formula>WEEKDAY(C$236,2)&gt;5</formula>
    </cfRule>
  </conditionalFormatting>
  <conditionalFormatting sqref="C238:AG257">
    <cfRule type="expression" priority="74" dxfId="5" stopIfTrue="1">
      <formula>C238="F"</formula>
    </cfRule>
    <cfRule type="expression" priority="75" dxfId="6" stopIfTrue="1">
      <formula>C$236=""</formula>
    </cfRule>
    <cfRule type="expression" priority="76" dxfId="7" stopIfTrue="1">
      <formula>COUNTIF('Feriados'!$F$7:$F$22,C$236)&gt;0</formula>
    </cfRule>
    <cfRule type="expression" priority="77" dxfId="8" stopIfTrue="1">
      <formula>WEEKDAY(C$236,2)&gt;5</formula>
    </cfRule>
  </conditionalFormatting>
  <conditionalFormatting sqref="C259:AG260">
    <cfRule type="expression" priority="78" dxfId="2" stopIfTrue="1">
      <formula>C$259=""</formula>
    </cfRule>
    <cfRule type="expression" priority="79" dxfId="3" stopIfTrue="1">
      <formula>COUNTIF('Feriados'!$F$7:$F$22,C$259)&gt;0</formula>
    </cfRule>
    <cfRule type="expression" priority="80" dxfId="4" stopIfTrue="1">
      <formula>WEEKDAY(C$259,2)&gt;5</formula>
    </cfRule>
  </conditionalFormatting>
  <conditionalFormatting sqref="C261:AG280">
    <cfRule type="expression" priority="81" dxfId="5" stopIfTrue="1">
      <formula>C261="F"</formula>
    </cfRule>
    <cfRule type="expression" priority="82" dxfId="6" stopIfTrue="1">
      <formula>C$259=""</formula>
    </cfRule>
    <cfRule type="expression" priority="83" dxfId="7" stopIfTrue="1">
      <formula>COUNTIF('Feriados'!$F$7:$F$22,C$259)&gt;0</formula>
    </cfRule>
    <cfRule type="expression" priority="84" dxfId="8" stopIfTrue="1">
      <formula>WEEKDAY(C$259,2)&gt;5</formula>
    </cfRule>
  </conditionalFormatting>
  <hyperlinks>
    <hyperlink xmlns:r="http://schemas.openxmlformats.org/officeDocument/2006/relationships" ref="A282" r:id="rId1"/>
  </hyperlinks>
  <printOptions horizontalCentered="1"/>
  <pageMargins left="0.4" right="0.4" top="0.45" bottom="0.5" header="0.2" footer="0.25"/>
  <pageSetup orientation="landscape" paperSize="9" fitToHeight="0" fitToWidth="1"/>
  <rowBreaks count="5" manualBreakCount="5">
    <brk id="51" min="0" max="16383" man="1"/>
    <brk id="97" min="0" max="16383" man="1"/>
    <brk id="143" min="0" max="16383" man="1"/>
    <brk id="189" min="0" max="16383" man="1"/>
    <brk id="235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showGridLines="0" zoomScale="100"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6" customWidth="1" min="3" max="3"/>
    <col width="13" customWidth="1" min="4" max="4"/>
    <col width="4" customWidth="1" min="5" max="5"/>
    <col hidden="1" width="6" customWidth="1" min="6" max="6"/>
    <col hidden="1" width="6" customWidth="1" min="7" max="7"/>
  </cols>
  <sheetData>
    <row r="1" ht="34" customHeight="1">
      <c r="A1" s="1" t="inlineStr">
        <is>
          <t>Feriados</t>
        </is>
      </c>
      <c r="G1">
        <f>MOD($B$4,19)</f>
        <v/>
      </c>
    </row>
    <row r="2" ht="30" customHeight="1">
      <c r="A2" s="3" t="inlineStr">
        <is>
          <t>Os feriados obrigatórios calculam-se a partir do ano do mapa. Acrescente o feriado municipal e indique se a empresa dá a terça-feira de Carnaval: esses dias não contam como férias.</t>
        </is>
      </c>
      <c r="G2">
        <f>INT($B$4/100)</f>
        <v/>
      </c>
    </row>
    <row r="3" ht="6" customHeight="1">
      <c r="G3">
        <f>MOD($B$4,100)</f>
        <v/>
      </c>
    </row>
    <row r="4">
      <c r="A4" s="4" t="inlineStr">
        <is>
          <t>Ano</t>
        </is>
      </c>
      <c r="B4" s="46">
        <f>'Mapa de férias'!$C$6</f>
        <v/>
      </c>
      <c r="G4">
        <f>INT(G2/4)</f>
        <v/>
      </c>
    </row>
    <row r="5">
      <c r="G5">
        <f>MOD(G2,4)</f>
        <v/>
      </c>
    </row>
    <row r="6" ht="24" customHeight="1">
      <c r="A6" s="47" t="inlineStr">
        <is>
          <t>Feriado</t>
        </is>
      </c>
      <c r="B6" s="47" t="inlineStr">
        <is>
          <t>Data</t>
        </is>
      </c>
      <c r="C6" s="47" t="inlineStr">
        <is>
          <t>Dia</t>
        </is>
      </c>
      <c r="D6" s="47" t="inlineStr">
        <is>
          <t>Conta como feriado</t>
        </is>
      </c>
      <c r="G6">
        <f>INT((G2+8)/25)</f>
        <v/>
      </c>
    </row>
    <row r="7" ht="19" customHeight="1">
      <c r="A7" s="16" t="inlineStr">
        <is>
          <t>Ano Novo</t>
        </is>
      </c>
      <c r="B7" s="48">
        <f>DATE($B$4,1,1)</f>
        <v/>
      </c>
      <c r="C7" s="49">
        <f>IF(B7="","",B7)</f>
        <v/>
      </c>
      <c r="D7" s="50" t="inlineStr">
        <is>
          <t>Sim</t>
        </is>
      </c>
      <c r="F7">
        <f>IF(AND(ISNUMBER(B7),D7&lt;&gt;"Não"),B7,0)</f>
        <v/>
      </c>
      <c r="G7">
        <f>INT((G2-G6+1)/3)</f>
        <v/>
      </c>
    </row>
    <row r="8" ht="19" customHeight="1">
      <c r="A8" s="16" t="inlineStr">
        <is>
          <t>Sexta-Feira Santa</t>
        </is>
      </c>
      <c r="B8" s="48">
        <f>$G$15-2</f>
        <v/>
      </c>
      <c r="C8" s="49">
        <f>IF(B8="","",B8)</f>
        <v/>
      </c>
      <c r="D8" s="50" t="inlineStr">
        <is>
          <t>Sim</t>
        </is>
      </c>
      <c r="F8">
        <f>IF(AND(ISNUMBER(B8),D8&lt;&gt;"Não"),B8,0)</f>
        <v/>
      </c>
      <c r="G8">
        <f>MOD(19*G1+G2-G4-G7+15,30)</f>
        <v/>
      </c>
    </row>
    <row r="9" ht="19" customHeight="1">
      <c r="A9" s="16" t="inlineStr">
        <is>
          <t>Domingo de Páscoa</t>
        </is>
      </c>
      <c r="B9" s="48">
        <f>$G$15</f>
        <v/>
      </c>
      <c r="C9" s="49">
        <f>IF(B9="","",B9)</f>
        <v/>
      </c>
      <c r="D9" s="50" t="inlineStr">
        <is>
          <t>Sim</t>
        </is>
      </c>
      <c r="F9">
        <f>IF(AND(ISNUMBER(B9),D9&lt;&gt;"Não"),B9,0)</f>
        <v/>
      </c>
      <c r="G9">
        <f>INT(G3/4)</f>
        <v/>
      </c>
    </row>
    <row r="10" ht="19" customHeight="1">
      <c r="A10" s="16" t="inlineStr">
        <is>
          <t>Dia da Liberdade</t>
        </is>
      </c>
      <c r="B10" s="48">
        <f>DATE($B$4,4,25)</f>
        <v/>
      </c>
      <c r="C10" s="49">
        <f>IF(B10="","",B10)</f>
        <v/>
      </c>
      <c r="D10" s="50" t="inlineStr">
        <is>
          <t>Sim</t>
        </is>
      </c>
      <c r="F10">
        <f>IF(AND(ISNUMBER(B10),D10&lt;&gt;"Não"),B10,0)</f>
        <v/>
      </c>
      <c r="G10">
        <f>MOD(G3,4)</f>
        <v/>
      </c>
    </row>
    <row r="11" ht="19" customHeight="1">
      <c r="A11" s="16" t="inlineStr">
        <is>
          <t>Dia do Trabalhador</t>
        </is>
      </c>
      <c r="B11" s="48">
        <f>DATE($B$4,5,1)</f>
        <v/>
      </c>
      <c r="C11" s="49">
        <f>IF(B11="","",B11)</f>
        <v/>
      </c>
      <c r="D11" s="50" t="inlineStr">
        <is>
          <t>Sim</t>
        </is>
      </c>
      <c r="F11">
        <f>IF(AND(ISNUMBER(B11),D11&lt;&gt;"Não"),B11,0)</f>
        <v/>
      </c>
      <c r="G11">
        <f>MOD(32+2*G5+2*G9-G8-G10,7)</f>
        <v/>
      </c>
    </row>
    <row r="12" ht="19" customHeight="1">
      <c r="A12" s="16" t="inlineStr">
        <is>
          <t>Corpo de Deus</t>
        </is>
      </c>
      <c r="B12" s="48">
        <f>$G$15+60</f>
        <v/>
      </c>
      <c r="C12" s="49">
        <f>IF(B12="","",B12)</f>
        <v/>
      </c>
      <c r="D12" s="50" t="inlineStr">
        <is>
          <t>Sim</t>
        </is>
      </c>
      <c r="F12">
        <f>IF(AND(ISNUMBER(B12),D12&lt;&gt;"Não"),B12,0)</f>
        <v/>
      </c>
      <c r="G12">
        <f>INT((G1+11*G8+22*G11)/451)</f>
        <v/>
      </c>
    </row>
    <row r="13" ht="19" customHeight="1">
      <c r="A13" s="16" t="inlineStr">
        <is>
          <t>Dia de Portugal, de Camões e das Comunidades Portuguesas</t>
        </is>
      </c>
      <c r="B13" s="48">
        <f>DATE($B$4,6,10)</f>
        <v/>
      </c>
      <c r="C13" s="49">
        <f>IF(B13="","",B13)</f>
        <v/>
      </c>
      <c r="D13" s="50" t="inlineStr">
        <is>
          <t>Sim</t>
        </is>
      </c>
      <c r="F13">
        <f>IF(AND(ISNUMBER(B13),D13&lt;&gt;"Não"),B13,0)</f>
        <v/>
      </c>
      <c r="G13">
        <f>INT((G8+G11-7*G12+114)/31)</f>
        <v/>
      </c>
    </row>
    <row r="14" ht="19" customHeight="1">
      <c r="A14" s="16" t="inlineStr">
        <is>
          <t>Assunção de Nossa Senhora</t>
        </is>
      </c>
      <c r="B14" s="48">
        <f>DATE($B$4,8,15)</f>
        <v/>
      </c>
      <c r="C14" s="49">
        <f>IF(B14="","",B14)</f>
        <v/>
      </c>
      <c r="D14" s="50" t="inlineStr">
        <is>
          <t>Sim</t>
        </is>
      </c>
      <c r="F14">
        <f>IF(AND(ISNUMBER(B14),D14&lt;&gt;"Não"),B14,0)</f>
        <v/>
      </c>
      <c r="G14">
        <f>MOD(G8+G11-7*G12+114,31)+1</f>
        <v/>
      </c>
    </row>
    <row r="15" ht="19" customHeight="1">
      <c r="A15" s="16" t="inlineStr">
        <is>
          <t>Implantação da República</t>
        </is>
      </c>
      <c r="B15" s="48">
        <f>DATE($B$4,10,5)</f>
        <v/>
      </c>
      <c r="C15" s="49">
        <f>IF(B15="","",B15)</f>
        <v/>
      </c>
      <c r="D15" s="50" t="inlineStr">
        <is>
          <t>Sim</t>
        </is>
      </c>
      <c r="F15">
        <f>IF(AND(ISNUMBER(B15),D15&lt;&gt;"Não"),B15,0)</f>
        <v/>
      </c>
      <c r="G15">
        <f>DATE($B$4,G13,G14)</f>
        <v/>
      </c>
    </row>
    <row r="16" ht="19" customHeight="1">
      <c r="A16" s="16" t="inlineStr">
        <is>
          <t>Dia de Todos os Santos</t>
        </is>
      </c>
      <c r="B16" s="48">
        <f>DATE($B$4,11,1)</f>
        <v/>
      </c>
      <c r="C16" s="49">
        <f>IF(B16="","",B16)</f>
        <v/>
      </c>
      <c r="D16" s="50" t="inlineStr">
        <is>
          <t>Sim</t>
        </is>
      </c>
      <c r="F16">
        <f>IF(AND(ISNUMBER(B16),D16&lt;&gt;"Não"),B16,0)</f>
        <v/>
      </c>
    </row>
    <row r="17" ht="19" customHeight="1">
      <c r="A17" s="16" t="inlineStr">
        <is>
          <t>Restauração da Independência</t>
        </is>
      </c>
      <c r="B17" s="48">
        <f>DATE($B$4,12,1)</f>
        <v/>
      </c>
      <c r="C17" s="49">
        <f>IF(B17="","",B17)</f>
        <v/>
      </c>
      <c r="D17" s="50" t="inlineStr">
        <is>
          <t>Sim</t>
        </is>
      </c>
      <c r="F17">
        <f>IF(AND(ISNUMBER(B17),D17&lt;&gt;"Não"),B17,0)</f>
        <v/>
      </c>
    </row>
    <row r="18" ht="19" customHeight="1">
      <c r="A18" s="16" t="inlineStr">
        <is>
          <t>Imaculada Conceição</t>
        </is>
      </c>
      <c r="B18" s="48">
        <f>DATE($B$4,12,8)</f>
        <v/>
      </c>
      <c r="C18" s="49">
        <f>IF(B18="","",B18)</f>
        <v/>
      </c>
      <c r="D18" s="50" t="inlineStr">
        <is>
          <t>Sim</t>
        </is>
      </c>
      <c r="F18">
        <f>IF(AND(ISNUMBER(B18),D18&lt;&gt;"Não"),B18,0)</f>
        <v/>
      </c>
    </row>
    <row r="19" ht="19" customHeight="1">
      <c r="A19" s="16" t="inlineStr">
        <is>
          <t>Dia de Natal</t>
        </is>
      </c>
      <c r="B19" s="48">
        <f>DATE($B$4,12,25)</f>
        <v/>
      </c>
      <c r="C19" s="49">
        <f>IF(B19="","",B19)</f>
        <v/>
      </c>
      <c r="D19" s="50" t="inlineStr">
        <is>
          <t>Sim</t>
        </is>
      </c>
      <c r="F19">
        <f>IF(AND(ISNUMBER(B19),D19&lt;&gt;"Não"),B19,0)</f>
        <v/>
      </c>
    </row>
    <row r="20" ht="19" customHeight="1">
      <c r="A20" s="16" t="inlineStr">
        <is>
          <t>Terça-feira de Carnaval (facultativo)</t>
        </is>
      </c>
      <c r="B20" s="51">
        <f>$G$15-47</f>
        <v/>
      </c>
      <c r="C20" s="49">
        <f>IF(B20="","",B20)</f>
        <v/>
      </c>
      <c r="D20" s="52" t="inlineStr">
        <is>
          <t>Não</t>
        </is>
      </c>
      <c r="F20">
        <f>IF(AND(ISNUMBER(B20),D20&lt;&gt;"Não"),B20,0)</f>
        <v/>
      </c>
    </row>
    <row r="21" ht="19" customHeight="1">
      <c r="A21" s="16" t="inlineStr">
        <is>
          <t>Feriado municipal</t>
        </is>
      </c>
      <c r="B21" s="51" t="n"/>
      <c r="C21" s="49">
        <f>IF(B21="","",B21)</f>
        <v/>
      </c>
      <c r="D21" s="52" t="inlineStr">
        <is>
          <t>Sim</t>
        </is>
      </c>
      <c r="F21">
        <f>IF(AND(ISNUMBER(B21),D21&lt;&gt;"Não"),B21,0)</f>
        <v/>
      </c>
    </row>
    <row r="22" ht="19" customHeight="1">
      <c r="A22" s="16" t="inlineStr">
        <is>
          <t>Outro dia de encerramento</t>
        </is>
      </c>
      <c r="B22" s="51" t="n"/>
      <c r="C22" s="49">
        <f>IF(B22="","",B22)</f>
        <v/>
      </c>
      <c r="D22" s="52" t="inlineStr">
        <is>
          <t>Sim</t>
        </is>
      </c>
      <c r="F22">
        <f>IF(AND(ISNUMBER(B22),D22&lt;&gt;"Não"),B22,0)</f>
        <v/>
      </c>
    </row>
    <row r="24">
      <c r="A24" s="28" t="inlineStr">
        <is>
          <t>Feriados obrigatórios: art. 234.º do Código do Trabalho. A terça-feira de Carnaval e o feriado municipal só contam se forem observados na empresa (art. 235.º).</t>
        </is>
      </c>
    </row>
    <row r="25"/>
    <row r="26"/>
    <row r="28">
      <c r="A28" s="31" t="inlineStr">
        <is>
          <t>Modelo gratuito da EasyHours · easyhours.com.pt — registe o ponto no telemóvel ou num tablet partilhado, em vez de papel.</t>
        </is>
      </c>
    </row>
  </sheetData>
  <mergeCells count="4">
    <mergeCell ref="A1:D1"/>
    <mergeCell ref="A28:D28"/>
    <mergeCell ref="A24:D26"/>
    <mergeCell ref="A2:D2"/>
  </mergeCells>
  <dataValidations count="1">
    <dataValidation sqref="D20:D22" showDropDown="0" showInputMessage="0" showErrorMessage="0" allowBlank="1" type="list">
      <formula1>"Sim,Não"</formula1>
    </dataValidation>
  </dataValidations>
  <hyperlinks>
    <hyperlink xmlns:r="http://schemas.openxmlformats.org/officeDocument/2006/relationships" ref="A28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Mapa de férias</dc:title>
  <dc:subject xmlns:dc="http://purl.org/dc/elements/1.1/">Modelo gratuito da EasyHours · easyhours.com.pt — registe o ponto no telemóvel ou num tablet partilhado, em vez de papel.</dc:subject>
  <dcterms:created xmlns:dcterms="http://purl.org/dc/terms/" xmlns:xsi="http://www.w3.org/2001/XMLSchema-instance" xsi:type="dcterms:W3CDTF">2026-10-03T00:04:39Z</dcterms:created>
  <dcterms:modified xmlns:dcterms="http://purl.org/dc/terms/" xmlns:xsi="http://www.w3.org/2001/XMLSchema-instance" xsi:type="dcterms:W3CDTF">2026-10-03T00:04:40Z</dcterms:modified>
  <cp:lastModifiedBy>EasyHours</cp:lastModifiedBy>
  <cp:keywords>https://easyhours.com.pt/</cp:keywords>
</cp:coreProperties>
</file>